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12 DECEMBER 2024 FS\SCABAA DECEMBER 2024\"/>
    </mc:Choice>
  </mc:AlternateContent>
  <bookViews>
    <workbookView xWindow="0" yWindow="0" windowWidth="28800" windowHeight="12135" activeTab="1"/>
  </bookViews>
  <sheets>
    <sheet name="CONSOLIDATED" sheetId="3" r:id="rId1"/>
    <sheet name="FC 1" sheetId="4" r:id="rId2"/>
    <sheet name="FC 1 4Ps SCABAA" sheetId="10" state="hidden" r:id="rId3"/>
    <sheet name="FC2" sheetId="6" r:id="rId4"/>
    <sheet name="FC3" sheetId="11" r:id="rId5"/>
    <sheet name="FC4" sheetId="5" state="hidden" r:id="rId6"/>
    <sheet name="FC6" sheetId="9" state="hidden" r:id="rId7"/>
    <sheet name="FC7" sheetId="7" r:id="rId8"/>
    <sheet name="Sheet1" sheetId="8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CONSOLIDATED!$A$1:$F$35</definedName>
    <definedName name="_xlnm.Print_Area" localSheetId="1">'FC 1'!$A$1:$F$35</definedName>
    <definedName name="_xlnm.Print_Area" localSheetId="2">'FC 1 4Ps SCABAA'!$A$1:$F$26</definedName>
    <definedName name="_xlnm.Print_Area" localSheetId="3">'FC2'!$A$1:$F$35</definedName>
    <definedName name="_xlnm.Print_Area" localSheetId="4">'FC3'!$A$1:$F$35</definedName>
    <definedName name="_xlnm.Print_Area" localSheetId="5">'FC4'!$A$1:$F$35</definedName>
    <definedName name="_xlnm.Print_Area" localSheetId="6">'FC6'!$A$1:$F$35</definedName>
    <definedName name="_xlnm.Print_Area" localSheetId="7">'FC7'!$A$1:$F$35</definedName>
  </definedNames>
  <calcPr calcId="152511"/>
</workbook>
</file>

<file path=xl/calcChain.xml><?xml version="1.0" encoding="utf-8"?>
<calcChain xmlns="http://schemas.openxmlformats.org/spreadsheetml/2006/main">
  <c r="F25" i="6" l="1"/>
  <c r="E21" i="3" l="1"/>
  <c r="E20" i="3"/>
  <c r="E19" i="3"/>
  <c r="D21" i="3"/>
  <c r="D20" i="3"/>
  <c r="D19" i="3"/>
  <c r="C21" i="3"/>
  <c r="C20" i="3"/>
  <c r="C19" i="3"/>
  <c r="E15" i="3"/>
  <c r="E14" i="3"/>
  <c r="E13" i="3"/>
  <c r="E12" i="3"/>
  <c r="D15" i="3"/>
  <c r="D14" i="3"/>
  <c r="D13" i="3"/>
  <c r="D12" i="3"/>
  <c r="C15" i="3"/>
  <c r="C12" i="3"/>
  <c r="E23" i="11"/>
  <c r="D23" i="11"/>
  <c r="F22" i="11"/>
  <c r="F21" i="11"/>
  <c r="F20" i="11"/>
  <c r="C23" i="11"/>
  <c r="F19" i="11"/>
  <c r="F23" i="11" s="1"/>
  <c r="E16" i="11"/>
  <c r="E24" i="11" s="1"/>
  <c r="D16" i="11"/>
  <c r="F16" i="11" s="1"/>
  <c r="F24" i="11" s="1"/>
  <c r="C16" i="11"/>
  <c r="C24" i="11" s="1"/>
  <c r="E15" i="11"/>
  <c r="D15" i="11"/>
  <c r="F15" i="11" s="1"/>
  <c r="F14" i="11"/>
  <c r="E13" i="11"/>
  <c r="D13" i="11"/>
  <c r="F13" i="11" s="1"/>
  <c r="E12" i="11"/>
  <c r="D12" i="11"/>
  <c r="F12" i="11" s="1"/>
  <c r="E16" i="3" l="1"/>
  <c r="F12" i="3"/>
  <c r="D24" i="11"/>
  <c r="C13" i="3" l="1"/>
  <c r="C14" i="3"/>
  <c r="C22" i="3"/>
  <c r="D22" i="3"/>
  <c r="E22" i="3"/>
  <c r="J38" i="10" l="1"/>
  <c r="J37" i="10"/>
  <c r="Q22" i="10"/>
  <c r="J22" i="10"/>
  <c r="I22" i="10"/>
  <c r="Q21" i="10"/>
  <c r="J21" i="10"/>
  <c r="L21" i="10" s="1"/>
  <c r="I21" i="10"/>
  <c r="Q20" i="10"/>
  <c r="J20" i="10"/>
  <c r="L20" i="10" s="1"/>
  <c r="I20" i="10"/>
  <c r="Q19" i="10"/>
  <c r="Q18" i="10" s="1"/>
  <c r="J19" i="10"/>
  <c r="L19" i="10" s="1"/>
  <c r="G19" i="10"/>
  <c r="F15" i="10"/>
  <c r="F14" i="10"/>
  <c r="F13" i="10"/>
  <c r="F12" i="10"/>
  <c r="F20" i="10" l="1"/>
  <c r="F21" i="10"/>
  <c r="F16" i="10"/>
  <c r="L22" i="10"/>
  <c r="F22" i="10" s="1"/>
  <c r="J40" i="10"/>
  <c r="C23" i="10"/>
  <c r="C24" i="10" s="1"/>
  <c r="M20" i="10"/>
  <c r="M21" i="10"/>
  <c r="E23" i="10"/>
  <c r="E24" i="10" s="1"/>
  <c r="I19" i="10"/>
  <c r="D16" i="4"/>
  <c r="E16" i="4"/>
  <c r="C16" i="4"/>
  <c r="M22" i="10" l="1"/>
  <c r="L18" i="10"/>
  <c r="M19" i="10"/>
  <c r="I18" i="10"/>
  <c r="M18" i="10" l="1"/>
  <c r="D23" i="10"/>
  <c r="D24" i="10" s="1"/>
  <c r="F19" i="10"/>
  <c r="F23" i="10" s="1"/>
  <c r="F24" i="10" s="1"/>
  <c r="J39" i="10" s="1"/>
  <c r="J41" i="10" s="1"/>
  <c r="F20" i="7"/>
  <c r="F20" i="5" l="1"/>
  <c r="A4" i="7" l="1"/>
  <c r="A4" i="9"/>
  <c r="A4" i="5"/>
  <c r="A4" i="6"/>
  <c r="A4" i="4"/>
  <c r="M20" i="7" l="1"/>
  <c r="E23" i="9" l="1"/>
  <c r="D23" i="9"/>
  <c r="C23" i="9"/>
  <c r="F22" i="9"/>
  <c r="F21" i="9"/>
  <c r="F20" i="9"/>
  <c r="F19" i="9"/>
  <c r="E16" i="9"/>
  <c r="D16" i="9"/>
  <c r="C16" i="9"/>
  <c r="F15" i="9"/>
  <c r="F14" i="9"/>
  <c r="F13" i="9"/>
  <c r="F12" i="9"/>
  <c r="F23" i="9" l="1"/>
  <c r="F16" i="9"/>
  <c r="E24" i="9"/>
  <c r="C24" i="9"/>
  <c r="D24" i="9"/>
  <c r="B25" i="8"/>
  <c r="B11" i="8"/>
  <c r="B4" i="8"/>
  <c r="D4" i="8" s="1"/>
  <c r="F24" i="9" l="1"/>
  <c r="N20" i="7"/>
  <c r="F19" i="3" l="1"/>
  <c r="F22" i="7"/>
  <c r="F21" i="7"/>
  <c r="E23" i="7"/>
  <c r="F19" i="7"/>
  <c r="C23" i="7"/>
  <c r="E16" i="7"/>
  <c r="D16" i="7"/>
  <c r="C16" i="7"/>
  <c r="F15" i="7"/>
  <c r="F14" i="7"/>
  <c r="F13" i="7"/>
  <c r="F12" i="7"/>
  <c r="E24" i="7" l="1"/>
  <c r="F16" i="7"/>
  <c r="C24" i="7"/>
  <c r="F23" i="7"/>
  <c r="D23" i="7"/>
  <c r="D24" i="7" s="1"/>
  <c r="B26" i="8" l="1"/>
  <c r="B24" i="8" s="1"/>
  <c r="F24" i="7"/>
  <c r="E23" i="6"/>
  <c r="D23" i="6"/>
  <c r="C23" i="6"/>
  <c r="F22" i="6"/>
  <c r="F21" i="6"/>
  <c r="F20" i="6"/>
  <c r="F19" i="6"/>
  <c r="E16" i="6"/>
  <c r="D16" i="6"/>
  <c r="C16" i="6"/>
  <c r="F15" i="6"/>
  <c r="F14" i="6"/>
  <c r="F13" i="6"/>
  <c r="F12" i="6"/>
  <c r="F16" i="6" l="1"/>
  <c r="D24" i="6"/>
  <c r="E24" i="6"/>
  <c r="F23" i="6"/>
  <c r="C24" i="6"/>
  <c r="E23" i="5"/>
  <c r="D23" i="5"/>
  <c r="C23" i="5"/>
  <c r="F22" i="5"/>
  <c r="F21" i="5"/>
  <c r="F19" i="5"/>
  <c r="E16" i="5"/>
  <c r="D16" i="5"/>
  <c r="F16" i="5" s="1"/>
  <c r="C16" i="5"/>
  <c r="F15" i="5"/>
  <c r="F14" i="5"/>
  <c r="F13" i="5"/>
  <c r="F12" i="5"/>
  <c r="F24" i="6" l="1"/>
  <c r="B12" i="8"/>
  <c r="B10" i="8" s="1"/>
  <c r="E24" i="5"/>
  <c r="F23" i="5"/>
  <c r="C24" i="5"/>
  <c r="D24" i="5"/>
  <c r="F24" i="5" l="1"/>
  <c r="B19" i="8"/>
  <c r="E23" i="4"/>
  <c r="E24" i="4" s="1"/>
  <c r="D23" i="4"/>
  <c r="C23" i="4"/>
  <c r="F15" i="4"/>
  <c r="F14" i="4"/>
  <c r="F13" i="4"/>
  <c r="F12" i="4"/>
  <c r="F23" i="4" l="1"/>
  <c r="B5" i="8" s="1"/>
  <c r="B3" i="8" s="1"/>
  <c r="B17" i="8"/>
  <c r="C24" i="4"/>
  <c r="F16" i="4"/>
  <c r="D24" i="4"/>
  <c r="F24" i="4" l="1"/>
  <c r="F25" i="4" s="1"/>
  <c r="D5" i="8"/>
  <c r="D3" i="8"/>
  <c r="F13" i="3" l="1"/>
  <c r="F14" i="3"/>
  <c r="F15" i="3"/>
  <c r="D16" i="3" l="1"/>
  <c r="C16" i="3"/>
  <c r="F16" i="3" l="1"/>
  <c r="F20" i="3"/>
  <c r="F21" i="3"/>
  <c r="F22" i="3"/>
  <c r="D23" i="3"/>
  <c r="D24" i="3" s="1"/>
  <c r="D25" i="3" s="1"/>
  <c r="C23" i="3"/>
  <c r="C24" i="3" s="1"/>
  <c r="C25" i="3" s="1"/>
  <c r="F23" i="3" l="1"/>
  <c r="F24" i="3" s="1"/>
  <c r="F25" i="3" s="1"/>
  <c r="E23" i="3"/>
  <c r="E24" i="3" s="1"/>
  <c r="E25" i="3" s="1"/>
  <c r="G24" i="3" l="1"/>
</calcChain>
</file>

<file path=xl/sharedStrings.xml><?xml version="1.0" encoding="utf-8"?>
<sst xmlns="http://schemas.openxmlformats.org/spreadsheetml/2006/main" count="312" uniqueCount="99">
  <si>
    <t>Budgeted Amounts</t>
  </si>
  <si>
    <t>Difference Final Budget and Actual</t>
  </si>
  <si>
    <t>Particulars</t>
  </si>
  <si>
    <t>Original</t>
  </si>
  <si>
    <t>Actual</t>
  </si>
  <si>
    <t>RECEIPTS:</t>
  </si>
  <si>
    <t>Service and Business Income</t>
  </si>
  <si>
    <t>Income from Grants and Donations in Cash</t>
  </si>
  <si>
    <t>LGU counterpart to CICL</t>
  </si>
  <si>
    <t>Other Receipts</t>
  </si>
  <si>
    <t>Total Receipts</t>
  </si>
  <si>
    <t>PAYMENTS:</t>
  </si>
  <si>
    <t>Personnel Services</t>
  </si>
  <si>
    <t>Maintenance and Other Operating Expenses</t>
  </si>
  <si>
    <t>Capital Outlay</t>
  </si>
  <si>
    <t>Financial Expenses</t>
  </si>
  <si>
    <t>Total Payments</t>
  </si>
  <si>
    <t>Net Receipts/(Payments)</t>
  </si>
  <si>
    <t>Department of Social Welfare and Development</t>
  </si>
  <si>
    <t>Statement of Comparison of Budget and Actual Amount</t>
  </si>
  <si>
    <t>Actual Amounts on Comparable Basis</t>
  </si>
  <si>
    <t>,</t>
  </si>
  <si>
    <t>Certified Correct:</t>
  </si>
  <si>
    <t>Accountant III</t>
  </si>
  <si>
    <t>Fund Cluster 1</t>
  </si>
  <si>
    <t>FUND CLUSTER 4</t>
  </si>
  <si>
    <t>FUND CLUSTER 2</t>
  </si>
  <si>
    <t>Fund Cluster 7</t>
  </si>
  <si>
    <t>Kapatiran</t>
  </si>
  <si>
    <t>RJJWC</t>
  </si>
  <si>
    <t>DDB</t>
  </si>
  <si>
    <t>KC-CCl</t>
  </si>
  <si>
    <t xml:space="preserve">Procurement </t>
  </si>
  <si>
    <t>Difference of Final Budget and Actual Amounts</t>
  </si>
  <si>
    <t>Unobligated allotments/ unutilized budget</t>
  </si>
  <si>
    <t>Unpaid obligations/ utilizations reflected in the SAAODB/ SABUDB</t>
  </si>
  <si>
    <t>FC1</t>
  </si>
  <si>
    <t>FC2</t>
  </si>
  <si>
    <t>FC7</t>
  </si>
  <si>
    <t>FC4</t>
  </si>
  <si>
    <t>FUND CLUSTER 6</t>
  </si>
  <si>
    <t>FC CONSO</t>
  </si>
  <si>
    <t>HANILYN T. CIMAFRANCA, CPA</t>
  </si>
  <si>
    <t>Fund Cluster 1 4Ps</t>
  </si>
  <si>
    <t>As of DECEMBER 31, 2021</t>
  </si>
  <si>
    <t>continuing</t>
  </si>
  <si>
    <t>current</t>
  </si>
  <si>
    <t>orginal/authorized appropriation</t>
  </si>
  <si>
    <t>realignments/adjustments</t>
  </si>
  <si>
    <t>total</t>
  </si>
  <si>
    <t>orginal</t>
  </si>
  <si>
    <t>grand total</t>
  </si>
  <si>
    <t>Actual Amounts on Comparative Basis</t>
  </si>
  <si>
    <t>ACTUAL</t>
  </si>
  <si>
    <t>CRJ Dorm Fee, MTA and others</t>
  </si>
  <si>
    <t>Subsistence Bill RRCY (All subsistence bill from LGUs)</t>
  </si>
  <si>
    <t>Source</t>
  </si>
  <si>
    <t xml:space="preserve">FAR 1&amp;1A </t>
  </si>
  <si>
    <t>Original:</t>
  </si>
  <si>
    <t xml:space="preserve">Add current and original </t>
  </si>
  <si>
    <t xml:space="preserve">Actual Amounts </t>
  </si>
  <si>
    <t xml:space="preserve">Receipts: </t>
  </si>
  <si>
    <t xml:space="preserve">FAR No. 1 Summary </t>
  </si>
  <si>
    <t>Under Appropriations</t>
  </si>
  <si>
    <t xml:space="preserve">Under disbursements </t>
  </si>
  <si>
    <t xml:space="preserve">CRJ </t>
  </si>
  <si>
    <t xml:space="preserve">Grand Total </t>
  </si>
  <si>
    <t xml:space="preserve">Authorized Appropriation </t>
  </si>
  <si>
    <t xml:space="preserve">Total </t>
  </si>
  <si>
    <t xml:space="preserve">For FC7 </t>
  </si>
  <si>
    <t>For 4Ps</t>
  </si>
  <si>
    <t xml:space="preserve">PS MOOE </t>
  </si>
  <si>
    <t>Realignment:</t>
  </si>
  <si>
    <t>Add current and Cont.</t>
  </si>
  <si>
    <t>Receipts:</t>
  </si>
  <si>
    <t>the same only 4Ps column</t>
  </si>
  <si>
    <t>CO</t>
  </si>
  <si>
    <t xml:space="preserve">Adjustments </t>
  </si>
  <si>
    <t xml:space="preserve">Income from Grants and Donations </t>
  </si>
  <si>
    <t xml:space="preserve">no receipts </t>
  </si>
  <si>
    <t xml:space="preserve">FE </t>
  </si>
  <si>
    <t>Budgeted Amounts:</t>
  </si>
  <si>
    <t xml:space="preserve">Must equal to Adjsuted Appropriation </t>
  </si>
  <si>
    <t xml:space="preserve">MOOE add up from CDJ total for the quarter </t>
  </si>
  <si>
    <t>Budget Officer</t>
  </si>
  <si>
    <t xml:space="preserve">For Notes Ref </t>
  </si>
  <si>
    <t>Ref add both cont and current</t>
  </si>
  <si>
    <t>under balances, under unobligated allotment</t>
  </si>
  <si>
    <t>under unpaid obligations, add due and demandable and not yer due</t>
  </si>
  <si>
    <t xml:space="preserve">under scabaa net receipts/payments </t>
  </si>
  <si>
    <t>Fund Cluster 3</t>
  </si>
  <si>
    <t>Note:</t>
  </si>
  <si>
    <t>Original and Actual</t>
  </si>
  <si>
    <t>From LBP Balance total allotment received</t>
  </si>
  <si>
    <t>From LBP Balance total disbursements</t>
  </si>
  <si>
    <t>MELPE JEAN B. MAGHANOY, CPA</t>
  </si>
  <si>
    <t>CONSOLIDATED (FUND CLUSTER 1, 2, 3 and 7)</t>
  </si>
  <si>
    <t>For the Year Ended December 31, 2024</t>
  </si>
  <si>
    <t>As of DECEMBER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</si>
</sst>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i/>
      <sz val="11"/>
      <color theme="1"/>
      <name val="Arial Narrow"/>
      <family val="2"/>
    </font>
    <font>
      <b/>
      <i/>
      <sz val="11"/>
      <color rgb="FF000000"/>
      <name val="Arial Narrow"/>
      <family val="2"/>
    </font>
    <font>
      <b/>
      <u/>
      <sz val="11"/>
      <color theme="1"/>
      <name val="Arial Narrow"/>
      <family val="2"/>
    </font>
    <font>
      <b/>
      <u/>
      <sz val="11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2" fillId="0" borderId="0" xfId="1" applyFont="1" applyFill="1"/>
    <xf numFmtId="0" fontId="2" fillId="0" borderId="2" xfId="0" applyFont="1" applyFill="1" applyBorder="1"/>
    <xf numFmtId="0" fontId="2" fillId="0" borderId="4" xfId="0" applyFont="1" applyFill="1" applyBorder="1"/>
    <xf numFmtId="164" fontId="2" fillId="0" borderId="2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4" fontId="2" fillId="0" borderId="0" xfId="0" applyNumberFormat="1" applyFont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1" applyFont="1" applyFill="1" applyBorder="1"/>
    <xf numFmtId="164" fontId="2" fillId="0" borderId="0" xfId="1" applyFont="1"/>
    <xf numFmtId="164" fontId="2" fillId="0" borderId="0" xfId="0" applyNumberFormat="1" applyFont="1"/>
    <xf numFmtId="39" fontId="2" fillId="0" borderId="0" xfId="1" applyNumberFormat="1" applyFont="1"/>
    <xf numFmtId="164" fontId="2" fillId="0" borderId="6" xfId="0" applyNumberFormat="1" applyFont="1" applyBorder="1"/>
    <xf numFmtId="0" fontId="2" fillId="0" borderId="0" xfId="0" applyFont="1" applyAlignment="1">
      <alignment horizontal="center"/>
    </xf>
    <xf numFmtId="164" fontId="2" fillId="0" borderId="0" xfId="1" applyFont="1" applyBorder="1"/>
    <xf numFmtId="0" fontId="6" fillId="0" borderId="2" xfId="0" applyFont="1" applyFill="1" applyBorder="1"/>
    <xf numFmtId="4" fontId="5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164" fontId="3" fillId="0" borderId="2" xfId="1" applyFont="1" applyBorder="1" applyAlignment="1">
      <alignment horizontal="right" vertical="center"/>
    </xf>
    <xf numFmtId="164" fontId="3" fillId="0" borderId="7" xfId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64" fontId="5" fillId="0" borderId="5" xfId="1" applyFont="1" applyBorder="1" applyAlignment="1">
      <alignment horizontal="right" vertical="center"/>
    </xf>
    <xf numFmtId="0" fontId="6" fillId="0" borderId="4" xfId="0" applyFont="1" applyFill="1" applyBorder="1"/>
    <xf numFmtId="4" fontId="7" fillId="0" borderId="2" xfId="0" applyNumberFormat="1" applyFont="1" applyBorder="1" applyAlignment="1">
      <alignment horizontal="right" vertical="center"/>
    </xf>
    <xf numFmtId="164" fontId="7" fillId="0" borderId="2" xfId="1" applyFont="1" applyBorder="1" applyAlignment="1">
      <alignment horizontal="right" vertical="center"/>
    </xf>
    <xf numFmtId="0" fontId="8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164" fontId="5" fillId="0" borderId="2" xfId="1" applyFont="1" applyBorder="1" applyAlignment="1">
      <alignment horizontal="right" vertical="center"/>
    </xf>
    <xf numFmtId="43" fontId="2" fillId="0" borderId="0" xfId="0" applyNumberFormat="1" applyFont="1"/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10" fillId="0" borderId="0" xfId="0" applyFont="1"/>
    <xf numFmtId="4" fontId="0" fillId="0" borderId="0" xfId="0" applyNumberFormat="1"/>
    <xf numFmtId="4" fontId="10" fillId="0" borderId="0" xfId="0" applyNumberFormat="1" applyFo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2" borderId="0" xfId="0" applyFont="1" applyFill="1"/>
    <xf numFmtId="0" fontId="2" fillId="2" borderId="0" xfId="0" applyFont="1" applyFill="1"/>
    <xf numFmtId="0" fontId="2" fillId="3" borderId="0" xfId="0" applyFont="1" applyFill="1"/>
    <xf numFmtId="164" fontId="2" fillId="2" borderId="0" xfId="1" applyFont="1" applyFill="1"/>
    <xf numFmtId="0" fontId="6" fillId="3" borderId="0" xfId="0" applyFont="1" applyFill="1" applyAlignment="1">
      <alignment horizontal="center"/>
    </xf>
    <xf numFmtId="164" fontId="4" fillId="0" borderId="0" xfId="1" applyFont="1" applyAlignment="1">
      <alignment horizontal="center"/>
    </xf>
    <xf numFmtId="164" fontId="4" fillId="2" borderId="0" xfId="1" applyFont="1" applyFill="1"/>
    <xf numFmtId="164" fontId="4" fillId="0" borderId="0" xfId="1" applyFont="1" applyAlignment="1">
      <alignment horizontal="center" vertical="center" wrapText="1"/>
    </xf>
    <xf numFmtId="164" fontId="4" fillId="2" borderId="0" xfId="1" applyFont="1" applyFill="1" applyAlignment="1">
      <alignment horizontal="center" wrapText="1"/>
    </xf>
    <xf numFmtId="164" fontId="4" fillId="2" borderId="0" xfId="1" applyFont="1" applyFill="1" applyAlignment="1">
      <alignment horizontal="center"/>
    </xf>
    <xf numFmtId="0" fontId="4" fillId="0" borderId="1" xfId="0" applyFont="1" applyFill="1" applyBorder="1"/>
    <xf numFmtId="0" fontId="4" fillId="0" borderId="12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3" borderId="0" xfId="0" applyFont="1" applyFill="1"/>
    <xf numFmtId="4" fontId="4" fillId="2" borderId="13" xfId="0" applyNumberFormat="1" applyFont="1" applyFill="1" applyBorder="1"/>
    <xf numFmtId="164" fontId="4" fillId="2" borderId="13" xfId="0" applyNumberFormat="1" applyFont="1" applyFill="1" applyBorder="1"/>
    <xf numFmtId="4" fontId="3" fillId="4" borderId="0" xfId="0" applyNumberFormat="1" applyFont="1" applyFill="1" applyBorder="1" applyAlignment="1">
      <alignment horizontal="right" vertical="center"/>
    </xf>
    <xf numFmtId="164" fontId="2" fillId="4" borderId="0" xfId="1" applyFont="1" applyFill="1" applyBorder="1" applyAlignment="1">
      <alignment horizontal="right"/>
    </xf>
    <xf numFmtId="4" fontId="4" fillId="2" borderId="0" xfId="0" applyNumberFormat="1" applyFont="1" applyFill="1"/>
    <xf numFmtId="164" fontId="2" fillId="4" borderId="0" xfId="0" applyNumberFormat="1" applyFont="1" applyFill="1"/>
    <xf numFmtId="164" fontId="4" fillId="2" borderId="0" xfId="0" applyNumberFormat="1" applyFont="1" applyFill="1"/>
    <xf numFmtId="164" fontId="2" fillId="3" borderId="0" xfId="0" applyNumberFormat="1" applyFont="1" applyFill="1"/>
    <xf numFmtId="164" fontId="2" fillId="2" borderId="0" xfId="0" applyNumberFormat="1" applyFont="1" applyFill="1"/>
    <xf numFmtId="0" fontId="2" fillId="4" borderId="0" xfId="0" applyFont="1" applyFill="1"/>
    <xf numFmtId="164" fontId="2" fillId="4" borderId="0" xfId="1" applyFont="1" applyFill="1"/>
    <xf numFmtId="4" fontId="3" fillId="0" borderId="0" xfId="0" applyNumberFormat="1" applyFont="1" applyBorder="1" applyAlignment="1">
      <alignment horizontal="right" vertical="center"/>
    </xf>
    <xf numFmtId="164" fontId="2" fillId="0" borderId="0" xfId="1" applyFont="1" applyBorder="1" applyAlignment="1">
      <alignment horizontal="right"/>
    </xf>
    <xf numFmtId="164" fontId="2" fillId="0" borderId="0" xfId="0" applyNumberFormat="1" applyFont="1" applyBorder="1"/>
    <xf numFmtId="0" fontId="11" fillId="0" borderId="14" xfId="0" applyFont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11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64" fontId="3" fillId="0" borderId="7" xfId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3" fontId="2" fillId="0" borderId="0" xfId="0" applyNumberFormat="1" applyFont="1" applyFill="1" applyBorder="1"/>
    <xf numFmtId="4" fontId="3" fillId="0" borderId="2" xfId="0" applyNumberFormat="1" applyFont="1" applyFill="1" applyBorder="1" applyAlignment="1">
      <alignment horizontal="right" vertical="center"/>
    </xf>
    <xf numFmtId="164" fontId="3" fillId="0" borderId="2" xfId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8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164" fontId="7" fillId="0" borderId="2" xfId="1" applyFont="1" applyFill="1" applyBorder="1" applyAlignment="1">
      <alignment horizontal="right" vertical="center"/>
    </xf>
    <xf numFmtId="0" fontId="4" fillId="0" borderId="0" xfId="0" applyFont="1" applyFill="1"/>
    <xf numFmtId="0" fontId="2" fillId="0" borderId="2" xfId="0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164" fontId="5" fillId="0" borderId="5" xfId="1" applyFont="1" applyFill="1" applyBorder="1" applyAlignment="1">
      <alignment horizontal="right" vertical="center"/>
    </xf>
    <xf numFmtId="164" fontId="2" fillId="0" borderId="0" xfId="0" applyNumberFormat="1" applyFont="1" applyFill="1"/>
    <xf numFmtId="39" fontId="2" fillId="0" borderId="0" xfId="1" applyNumberFormat="1" applyFont="1" applyFill="1"/>
    <xf numFmtId="164" fontId="2" fillId="0" borderId="6" xfId="0" applyNumberFormat="1" applyFont="1" applyFill="1" applyBorder="1"/>
    <xf numFmtId="0" fontId="8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4" fillId="0" borderId="2" xfId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0" xfId="1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164" fontId="4" fillId="0" borderId="0" xfId="1" applyFont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4" fillId="0" borderId="10" xfId="1" applyFont="1" applyFill="1" applyBorder="1" applyAlignment="1">
      <alignment horizontal="center" wrapText="1"/>
    </xf>
    <xf numFmtId="164" fontId="4" fillId="0" borderId="9" xfId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TH%20QUARTER%202024/FC%201%20SCABAA%204TH%20QUARTER%202024%20DECEMB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2ND%20QUARTER/6.2%20FARS%201%20&amp;%201A%20FY%202020%20Continuing%20Fund%20101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2ND%20QUARTER/6.1%20FARS%201%20&amp;%201A%20FY%202021%20Current%20Fund%20101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4TH%20QUARTER/12.1%20FARS%201%20&amp;%201A%20FY%202021%20Current%20Fund%20101_as%20of%20Dec%2031,%202021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4TH%20QUARTER/12.2%20FARS%201%20&amp;%201A%20FY%202020%20Continuing%20Fund%20101_as%20of%20Dec%2031,%202021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12%20DECEMBER%202024%20FS/FC%202/12G%20FO%20X%20102%20WB-AF,%20GOP-AF,%20GOP-PMNP,%20WB-PMNP%20&amp;%20BFIRST%20Consolidated%20FS_December%2031,%202024%20revised%20as%20of%201.14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 1 SCABAA"/>
      <sheetName val="FC 1 SCABAA    "/>
      <sheetName val="for notes"/>
    </sheetNames>
    <sheetDataSet>
      <sheetData sheetId="0" refreshError="1"/>
      <sheetData sheetId="1">
        <row r="24">
          <cell r="F24">
            <v>-295031464.09899771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FARS-101-SUMMARY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KALAHI-CIDSS"/>
      <sheetName val="NHTS"/>
      <sheetName val="Pantawid"/>
      <sheetName val="SLP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90">
          <cell r="E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MS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1_for printing"/>
      <sheetName val="FARS-modified-perobj"/>
      <sheetName val="FARS-CONT"/>
      <sheetName val="FAR1A_for printing"/>
      <sheetName val="SUMMARY"/>
      <sheetName val="SUM"/>
      <sheetName val="SUMMARY-GAFMIS"/>
      <sheetName val="FARS-per obj"/>
      <sheetName val="GASS"/>
      <sheetName val="ICTMS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95">
          <cell r="X95">
            <v>142443.2119999975</v>
          </cell>
          <cell r="Y95">
            <v>14536440.530000001</v>
          </cell>
          <cell r="Z95">
            <v>12298448.168000013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1_for printing"/>
      <sheetName val="FARS-modified-perobj"/>
      <sheetName val="FARS-CONT"/>
      <sheetName val="FARS-101-SUMMARY"/>
      <sheetName val="FAR1A_for printing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KALAHI-CIDSS"/>
      <sheetName val="NHTS"/>
      <sheetName val="Pantawid"/>
      <sheetName val="SLP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89">
          <cell r="X89">
            <v>645660.00100003369</v>
          </cell>
          <cell r="Y89">
            <v>4618887.51</v>
          </cell>
          <cell r="Z8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4"/>
      <sheetName val="Conso-SCBAA 2024"/>
      <sheetName val="Conso-SCNAE 2024"/>
      <sheetName val="Conso-Condensed SoCF 2024"/>
      <sheetName val="Conso-Detailed SoCF 2024"/>
      <sheetName val="Conso-CSFPosition 2024"/>
      <sheetName val="Conso-DetailedPosition 2024"/>
      <sheetName val="Conso-CSFPerfor 2024"/>
      <sheetName val="Conso-DetailedPerf 2024"/>
      <sheetName val="Conso-Post TB 2024"/>
      <sheetName val="Conso-Pre TB 2024"/>
      <sheetName val="Conso-Post TB 2023 Restated"/>
      <sheetName val="Conso-Pre TB 2023 Restated"/>
    </sheetNames>
    <sheetDataSet>
      <sheetData sheetId="0"/>
      <sheetData sheetId="1">
        <row r="24">
          <cell r="F24">
            <v>-8816688.5800000429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F16" sqref="F16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hidden="1" customWidth="1"/>
    <col min="8" max="16384" width="9.140625" style="1"/>
  </cols>
  <sheetData>
    <row r="1" spans="1:6" x14ac:dyDescent="0.3">
      <c r="A1" s="109" t="s">
        <v>18</v>
      </c>
      <c r="B1" s="109"/>
      <c r="C1" s="109"/>
      <c r="D1" s="109"/>
      <c r="E1" s="109"/>
      <c r="F1" s="109"/>
    </row>
    <row r="2" spans="1:6" x14ac:dyDescent="0.3">
      <c r="A2" s="110" t="s">
        <v>19</v>
      </c>
      <c r="B2" s="110"/>
      <c r="C2" s="110"/>
      <c r="D2" s="110"/>
      <c r="E2" s="110"/>
      <c r="F2" s="110"/>
    </row>
    <row r="3" spans="1:6" x14ac:dyDescent="0.3">
      <c r="A3" s="109" t="s">
        <v>96</v>
      </c>
      <c r="B3" s="109"/>
      <c r="C3" s="109"/>
      <c r="D3" s="109"/>
      <c r="E3" s="109"/>
      <c r="F3" s="109"/>
    </row>
    <row r="4" spans="1:6" x14ac:dyDescent="0.3">
      <c r="A4" s="109" t="s">
        <v>97</v>
      </c>
      <c r="B4" s="109"/>
      <c r="C4" s="109"/>
      <c r="D4" s="109"/>
      <c r="E4" s="109"/>
      <c r="F4" s="109"/>
    </row>
    <row r="5" spans="1:6" x14ac:dyDescent="0.3">
      <c r="A5" s="2"/>
      <c r="B5" s="2"/>
      <c r="C5" s="2"/>
      <c r="D5" s="2"/>
      <c r="E5" s="2"/>
      <c r="F5" s="2"/>
    </row>
    <row r="6" spans="1:6" x14ac:dyDescent="0.3">
      <c r="A6" s="2"/>
      <c r="B6" s="2"/>
      <c r="C6" s="2"/>
      <c r="D6" s="2"/>
      <c r="E6" s="2"/>
      <c r="F6" s="2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114" t="s">
        <v>2</v>
      </c>
      <c r="B9" s="115"/>
      <c r="C9" s="111" t="s">
        <v>0</v>
      </c>
      <c r="D9" s="111"/>
      <c r="E9" s="112" t="s">
        <v>20</v>
      </c>
      <c r="F9" s="113" t="s">
        <v>1</v>
      </c>
    </row>
    <row r="10" spans="1:6" x14ac:dyDescent="0.3">
      <c r="A10" s="116"/>
      <c r="B10" s="117"/>
      <c r="C10" s="51" t="s">
        <v>3</v>
      </c>
      <c r="D10" s="51" t="s">
        <v>4</v>
      </c>
      <c r="E10" s="112"/>
      <c r="F10" s="113"/>
    </row>
    <row r="11" spans="1:6" x14ac:dyDescent="0.3">
      <c r="A11" s="25" t="s">
        <v>5</v>
      </c>
      <c r="B11" s="6"/>
      <c r="C11" s="7"/>
      <c r="D11" s="7"/>
      <c r="E11" s="8"/>
      <c r="F11" s="8"/>
    </row>
    <row r="12" spans="1:6" x14ac:dyDescent="0.3">
      <c r="A12" s="5"/>
      <c r="B12" s="6" t="s">
        <v>6</v>
      </c>
      <c r="C12" s="28">
        <f>'FC 1'!C12+'FC2'!C12+'FC4'!C12+'FC7'!C12+'FC6'!C12+'FC3'!C12</f>
        <v>2861892.5</v>
      </c>
      <c r="D12" s="28">
        <f>'FC 1'!D12+'FC2'!D12+'FC4'!D12+'FC7'!D12+'FC6'!D12+'FC3'!D12</f>
        <v>2873440.95</v>
      </c>
      <c r="E12" s="28">
        <f>'FC 1'!E12+'FC2'!E12+'FC4'!E12+'FC7'!E12+'FC6'!E12+'FC3'!E12</f>
        <v>2873440.95</v>
      </c>
      <c r="F12" s="28">
        <f>D12-E12</f>
        <v>0</v>
      </c>
    </row>
    <row r="13" spans="1:6" x14ac:dyDescent="0.3">
      <c r="A13" s="5"/>
      <c r="B13" s="6" t="s">
        <v>7</v>
      </c>
      <c r="C13" s="28">
        <f>'FC 1'!C13+'FC2'!C13+'FC4'!C13+'FC7'!C13+'FC6'!C13</f>
        <v>0</v>
      </c>
      <c r="D13" s="28">
        <f>'FC 1'!D13+'FC2'!D13+'FC4'!D13+'FC7'!D13+'FC6'!D13+'FC3'!D13</f>
        <v>0</v>
      </c>
      <c r="E13" s="28">
        <f>'FC 1'!E13+'FC2'!E13+'FC4'!E13+'FC7'!E13+'FC6'!E13+'FC3'!E13</f>
        <v>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f>'FC 1'!C14+'FC2'!C14+'FC4'!C14+'FC7'!C14+'FC6'!C14</f>
        <v>1053272</v>
      </c>
      <c r="D14" s="28">
        <f>'FC 1'!D14+'FC2'!D14+'FC4'!D14+'FC7'!D14+'FC6'!D14+'FC3'!D14</f>
        <v>1053272</v>
      </c>
      <c r="E14" s="28">
        <f>'FC 1'!E14+'FC2'!E14+'FC4'!E14+'FC7'!E14+'FC6'!E14+'FC3'!E14</f>
        <v>1053272</v>
      </c>
      <c r="F14" s="28">
        <f t="shared" si="0"/>
        <v>0</v>
      </c>
    </row>
    <row r="15" spans="1:6" x14ac:dyDescent="0.3">
      <c r="A15" s="5"/>
      <c r="B15" s="6" t="s">
        <v>9</v>
      </c>
      <c r="C15" s="28">
        <f>'FC 1'!C15+'FC2'!C15+'FC4'!C15+'FC7'!C15+'FC6'!C15+'FC3'!C15</f>
        <v>488938.23999999999</v>
      </c>
      <c r="D15" s="28">
        <f>'FC 1'!D15+'FC2'!D15+'FC4'!D15+'FC7'!D15+'FC6'!D15+'FC3'!D15</f>
        <v>6240699.5100000007</v>
      </c>
      <c r="E15" s="28">
        <f>'FC 1'!E15+'FC2'!E15+'FC4'!E15+'FC7'!E15+'FC6'!E15+'FC3'!E15</f>
        <v>6240699.5100000007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5">
        <f>SUM(C12:C15)</f>
        <v>4404102.74</v>
      </c>
      <c r="D16" s="35">
        <f t="shared" ref="D16" si="1">SUM(D12:D15)</f>
        <v>10167412.460000001</v>
      </c>
      <c r="E16" s="35">
        <f>SUM(E12:E15)</f>
        <v>10167412.460000001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f>'FC 1'!C19+'FC2'!C19+'FC4'!C19+'FC7'!C19+'FC6'!C19+'FC3'!C19</f>
        <v>154827648.28</v>
      </c>
      <c r="D19" s="28">
        <f>'FC 1'!D19+'FC2'!D19+'FC4'!D19+'FC7'!D19+'FC6'!D19+'FC3'!D19</f>
        <v>1121490834.7</v>
      </c>
      <c r="E19" s="28">
        <f>'FC 1'!E19+'FC2'!E19+'FC4'!E19+'FC7'!E19+'FC6'!E19+'FC3'!E19</f>
        <v>832164846.13100004</v>
      </c>
      <c r="F19" s="26">
        <f>D19-E19</f>
        <v>289325988.56900001</v>
      </c>
      <c r="G19" s="12"/>
      <c r="H19" s="13"/>
    </row>
    <row r="20" spans="1:13" x14ac:dyDescent="0.3">
      <c r="A20" s="5"/>
      <c r="B20" s="6" t="s">
        <v>13</v>
      </c>
      <c r="C20" s="28">
        <f>'FC 1'!C20+'FC2'!C20+'FC4'!C20+'FC7'!C20+'FC6'!C20+'FC3'!C20</f>
        <v>3398422744</v>
      </c>
      <c r="D20" s="28">
        <f>'FC 1'!D20+'FC2'!D20+'FC4'!D20+'FC7'!D20+'FC6'!D20+'FC3'!D20</f>
        <v>8326451938.1699991</v>
      </c>
      <c r="E20" s="28">
        <f>'FC 1'!E20+'FC2'!E20+'FC4'!E20+'FC7'!E20+'FC6'!E20+'FC3'!E20</f>
        <v>8302717538.6600018</v>
      </c>
      <c r="F20" s="26">
        <f t="shared" ref="F20:F22" si="2">D20-E20</f>
        <v>23734399.509997368</v>
      </c>
      <c r="G20" s="12"/>
      <c r="H20" s="13"/>
    </row>
    <row r="21" spans="1:13" x14ac:dyDescent="0.3">
      <c r="A21" s="5"/>
      <c r="B21" s="6" t="s">
        <v>14</v>
      </c>
      <c r="C21" s="28">
        <f>'FC 1'!C21+'FC2'!C21+'FC4'!C21+'FC7'!C21+'FC6'!C21+'FC3'!C21</f>
        <v>0</v>
      </c>
      <c r="D21" s="28">
        <f>'FC 1'!D21+'FC2'!D21+'FC4'!D21+'FC7'!D21+'FC6'!D21+'FC3'!D21</f>
        <v>10287628.68</v>
      </c>
      <c r="E21" s="28">
        <f>'FC 1'!E21+'FC2'!E21+'FC4'!E21+'FC7'!E21+'FC6'!E21+'FC3'!E21</f>
        <v>8583544.5500000007</v>
      </c>
      <c r="F21" s="26">
        <f t="shared" si="2"/>
        <v>1704084.129999999</v>
      </c>
      <c r="G21" s="12"/>
      <c r="H21" s="13"/>
    </row>
    <row r="22" spans="1:13" hidden="1" x14ac:dyDescent="0.3">
      <c r="A22" s="5"/>
      <c r="B22" s="6" t="s">
        <v>15</v>
      </c>
      <c r="C22" s="28">
        <f>'FC 1'!C22+'FC2'!C22+'FC4'!C22+'FC7'!C22+'FC6'!C22</f>
        <v>0</v>
      </c>
      <c r="D22" s="28">
        <f>'FC 1'!D22+'FC2'!D22+'FC4'!D22+'FC7'!D22+'FC6'!D22</f>
        <v>0</v>
      </c>
      <c r="E22" s="28">
        <f>'FC 1'!E22+'FC2'!E22+'FC4'!E22+'FC7'!E22+'FC6'!E22</f>
        <v>0</v>
      </c>
      <c r="F22" s="26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5">
        <f>SUM(C19:C22)</f>
        <v>3553250392.2800002</v>
      </c>
      <c r="D23" s="35">
        <f>SUM(D19:D22)</f>
        <v>9458230401.5499992</v>
      </c>
      <c r="E23" s="35">
        <f>SUM(E19:E22)</f>
        <v>9143465929.3410015</v>
      </c>
      <c r="F23" s="35">
        <f>SUM(F19:F22)</f>
        <v>314764472.20899737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-3548846289.5400004</v>
      </c>
      <c r="D24" s="33">
        <f t="shared" ref="D24:E24" si="3">D16-D23</f>
        <v>-9448062989.0900002</v>
      </c>
      <c r="E24" s="33">
        <f t="shared" si="3"/>
        <v>-9133298516.8810024</v>
      </c>
      <c r="F24" s="33">
        <f>F16-F23</f>
        <v>-314764472.20899737</v>
      </c>
      <c r="G24" s="14">
        <f>D24-E24</f>
        <v>-314764472.20899773</v>
      </c>
      <c r="H24" s="13"/>
      <c r="M24" s="1" t="s">
        <v>21</v>
      </c>
    </row>
    <row r="25" spans="1:13" ht="17.25" thickTop="1" x14ac:dyDescent="0.3">
      <c r="A25" s="15"/>
      <c r="B25" s="15"/>
      <c r="C25" s="18">
        <f>C24-'FC 1'!C24-'FC2'!C24-'FC4'!C24-'FC6'!C24-'FC7'!C24-'FC3'!C24</f>
        <v>-2.2910535335540771E-7</v>
      </c>
      <c r="D25" s="18">
        <f>D24-'FC 1'!D24-'FC2'!D24-'FC4'!D24-'FC6'!D24-'FC7'!D24-'FC3'!D24</f>
        <v>-1.257285475730896E-6</v>
      </c>
      <c r="E25" s="18">
        <f>E24-'FC 1'!E24-'FC2'!E24-'FC4'!E24-'FC6'!E24-'FC7'!E24-'FC3'!E24</f>
        <v>-2.5974586606025696E-6</v>
      </c>
      <c r="F25" s="18">
        <f>F24-'FC 1'!F24-'FC2'!F24-'FC4'!F24-'FC6'!F24-'FC7'!F24-'FC3'!F24</f>
        <v>3.8743019104003906E-7</v>
      </c>
    </row>
    <row r="26" spans="1:13" x14ac:dyDescent="0.3">
      <c r="A26" s="3"/>
      <c r="B26" s="3"/>
      <c r="C26" s="3"/>
      <c r="D26" s="3"/>
      <c r="E26" s="4"/>
      <c r="F26" s="39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tabSelected="1" zoomScaleNormal="100" workbookViewId="0">
      <selection activeCell="G16" sqref="G16"/>
    </sheetView>
  </sheetViews>
  <sheetFormatPr defaultColWidth="9.140625" defaultRowHeight="16.5" x14ac:dyDescent="0.3"/>
  <cols>
    <col min="1" max="1" width="4.5703125" style="3" customWidth="1"/>
    <col min="2" max="2" width="44.140625" style="3" customWidth="1"/>
    <col min="3" max="4" width="25.42578125" style="3" bestFit="1" customWidth="1"/>
    <col min="5" max="5" width="24.140625" style="4" customWidth="1"/>
    <col min="6" max="6" width="22.42578125" style="3" customWidth="1"/>
    <col min="7" max="7" width="38.7109375" style="3" customWidth="1"/>
    <col min="8" max="16384" width="9.140625" style="3"/>
  </cols>
  <sheetData>
    <row r="1" spans="1:6" x14ac:dyDescent="0.3">
      <c r="A1" s="109" t="s">
        <v>18</v>
      </c>
      <c r="B1" s="109"/>
      <c r="C1" s="109"/>
      <c r="D1" s="109"/>
      <c r="E1" s="109"/>
      <c r="F1" s="109"/>
    </row>
    <row r="2" spans="1:6" x14ac:dyDescent="0.3">
      <c r="A2" s="110" t="s">
        <v>19</v>
      </c>
      <c r="B2" s="110"/>
      <c r="C2" s="110"/>
      <c r="D2" s="110"/>
      <c r="E2" s="110"/>
      <c r="F2" s="110"/>
    </row>
    <row r="3" spans="1:6" x14ac:dyDescent="0.3">
      <c r="A3" s="109" t="s">
        <v>24</v>
      </c>
      <c r="B3" s="109"/>
      <c r="C3" s="109"/>
      <c r="D3" s="109"/>
      <c r="E3" s="109"/>
      <c r="F3" s="109"/>
    </row>
    <row r="4" spans="1:6" x14ac:dyDescent="0.3">
      <c r="A4" s="109" t="str">
        <f>CONSOLIDATED!A4</f>
        <v>For the Year Ended December 31, 2024</v>
      </c>
      <c r="B4" s="109"/>
      <c r="C4" s="109"/>
      <c r="D4" s="109"/>
      <c r="E4" s="109"/>
      <c r="F4" s="109"/>
    </row>
    <row r="5" spans="1:6" x14ac:dyDescent="0.3">
      <c r="A5" s="90"/>
      <c r="B5" s="90"/>
      <c r="C5" s="90"/>
      <c r="D5" s="90"/>
      <c r="E5" s="90"/>
      <c r="F5" s="90"/>
    </row>
    <row r="6" spans="1:6" x14ac:dyDescent="0.3">
      <c r="A6" s="90"/>
      <c r="B6" s="90"/>
      <c r="C6" s="90"/>
      <c r="D6" s="90"/>
      <c r="E6" s="90"/>
      <c r="F6" s="90"/>
    </row>
    <row r="9" spans="1:6" x14ac:dyDescent="0.3">
      <c r="A9" s="114" t="s">
        <v>2</v>
      </c>
      <c r="B9" s="115"/>
      <c r="C9" s="118" t="s">
        <v>0</v>
      </c>
      <c r="D9" s="118"/>
      <c r="E9" s="119" t="s">
        <v>20</v>
      </c>
      <c r="F9" s="120" t="s">
        <v>1</v>
      </c>
    </row>
    <row r="10" spans="1:6" x14ac:dyDescent="0.3">
      <c r="A10" s="116"/>
      <c r="B10" s="117"/>
      <c r="C10" s="91" t="s">
        <v>3</v>
      </c>
      <c r="D10" s="91" t="s">
        <v>4</v>
      </c>
      <c r="E10" s="119"/>
      <c r="F10" s="120"/>
    </row>
    <row r="11" spans="1:6" x14ac:dyDescent="0.3">
      <c r="A11" s="25" t="s">
        <v>5</v>
      </c>
      <c r="B11" s="6"/>
      <c r="C11" s="7"/>
      <c r="D11" s="7"/>
      <c r="E11" s="47"/>
      <c r="F11" s="47"/>
    </row>
    <row r="12" spans="1:6" x14ac:dyDescent="0.3">
      <c r="A12" s="5"/>
      <c r="B12" s="6" t="s">
        <v>6</v>
      </c>
      <c r="C12" s="93">
        <v>338200</v>
      </c>
      <c r="D12" s="93">
        <v>338200</v>
      </c>
      <c r="E12" s="93">
        <v>338200</v>
      </c>
      <c r="F12" s="94">
        <f>D12-E12</f>
        <v>0</v>
      </c>
    </row>
    <row r="13" spans="1:6" x14ac:dyDescent="0.3">
      <c r="A13" s="5"/>
      <c r="B13" s="6" t="s">
        <v>7</v>
      </c>
      <c r="C13" s="89"/>
      <c r="D13" s="94"/>
      <c r="E13" s="94"/>
      <c r="F13" s="94">
        <f t="shared" ref="F13:F16" si="0">D13-E13</f>
        <v>0</v>
      </c>
    </row>
    <row r="14" spans="1:6" x14ac:dyDescent="0.3">
      <c r="A14" s="5"/>
      <c r="B14" s="6" t="s">
        <v>8</v>
      </c>
      <c r="C14" s="95">
        <v>1053272</v>
      </c>
      <c r="D14" s="95">
        <v>1053272</v>
      </c>
      <c r="E14" s="95">
        <v>1053272</v>
      </c>
      <c r="F14" s="94">
        <f t="shared" si="0"/>
        <v>0</v>
      </c>
    </row>
    <row r="15" spans="1:6" x14ac:dyDescent="0.3">
      <c r="A15" s="5"/>
      <c r="B15" s="6" t="s">
        <v>9</v>
      </c>
      <c r="C15" s="96"/>
      <c r="D15" s="93"/>
      <c r="E15" s="93"/>
      <c r="F15" s="94">
        <f t="shared" si="0"/>
        <v>0</v>
      </c>
    </row>
    <row r="16" spans="1:6" s="99" customFormat="1" x14ac:dyDescent="0.3">
      <c r="A16" s="9"/>
      <c r="B16" s="34" t="s">
        <v>10</v>
      </c>
      <c r="C16" s="97">
        <f>SUM(C12:C15)</f>
        <v>1391472</v>
      </c>
      <c r="D16" s="97">
        <f t="shared" ref="D16:E16" si="1">SUM(D12:D15)</f>
        <v>1391472</v>
      </c>
      <c r="E16" s="97">
        <f t="shared" si="1"/>
        <v>1391472</v>
      </c>
      <c r="F16" s="98">
        <f t="shared" si="0"/>
        <v>0</v>
      </c>
    </row>
    <row r="17" spans="1:13" x14ac:dyDescent="0.3">
      <c r="A17" s="5"/>
      <c r="B17" s="6"/>
      <c r="C17" s="100"/>
      <c r="D17" s="100"/>
      <c r="E17" s="100"/>
      <c r="F17" s="100"/>
    </row>
    <row r="18" spans="1:13" x14ac:dyDescent="0.3">
      <c r="A18" s="25" t="s">
        <v>11</v>
      </c>
      <c r="B18" s="6"/>
      <c r="C18" s="100"/>
      <c r="D18" s="100"/>
      <c r="E18" s="100"/>
      <c r="F18" s="100"/>
    </row>
    <row r="19" spans="1:13" x14ac:dyDescent="0.3">
      <c r="A19" s="5"/>
      <c r="B19" s="6" t="s">
        <v>12</v>
      </c>
      <c r="C19" s="93">
        <v>154827648.28</v>
      </c>
      <c r="D19" s="93">
        <v>1121490834.7</v>
      </c>
      <c r="E19" s="93">
        <v>832164846.13100004</v>
      </c>
      <c r="F19" s="101">
        <v>289325988.56900001</v>
      </c>
      <c r="G19" s="102"/>
      <c r="H19" s="15"/>
    </row>
    <row r="20" spans="1:13" x14ac:dyDescent="0.3">
      <c r="A20" s="5"/>
      <c r="B20" s="6" t="s">
        <v>13</v>
      </c>
      <c r="C20" s="93">
        <v>3371809274</v>
      </c>
      <c r="D20" s="93">
        <v>8181101719.5699987</v>
      </c>
      <c r="E20" s="93">
        <v>8177100328.170001</v>
      </c>
      <c r="F20" s="101">
        <v>4001391.3999977112</v>
      </c>
      <c r="G20" s="102"/>
      <c r="H20" s="15"/>
    </row>
    <row r="21" spans="1:13" x14ac:dyDescent="0.3">
      <c r="A21" s="5"/>
      <c r="B21" s="6" t="s">
        <v>14</v>
      </c>
      <c r="C21" s="93">
        <v>0</v>
      </c>
      <c r="D21" s="93">
        <v>10287628.68</v>
      </c>
      <c r="E21" s="93">
        <v>8583544.5500000007</v>
      </c>
      <c r="F21" s="101">
        <v>1704084.129999999</v>
      </c>
      <c r="G21" s="102"/>
      <c r="H21" s="15"/>
    </row>
    <row r="22" spans="1:13" x14ac:dyDescent="0.3">
      <c r="A22" s="5"/>
      <c r="B22" s="6" t="s">
        <v>15</v>
      </c>
      <c r="C22" s="93">
        <v>0</v>
      </c>
      <c r="D22" s="93">
        <v>0</v>
      </c>
      <c r="E22" s="93">
        <v>0</v>
      </c>
      <c r="F22" s="101">
        <v>0</v>
      </c>
      <c r="G22" s="102"/>
      <c r="H22" s="15"/>
    </row>
    <row r="23" spans="1:13" x14ac:dyDescent="0.3">
      <c r="A23" s="5"/>
      <c r="B23" s="34" t="s">
        <v>16</v>
      </c>
      <c r="C23" s="97">
        <f>SUM(C19:C22)</f>
        <v>3526636922.2800002</v>
      </c>
      <c r="D23" s="97">
        <f>SUM(D19:D22)</f>
        <v>9312880182.9499989</v>
      </c>
      <c r="E23" s="97">
        <f>SUM(E19:E22)</f>
        <v>9017848718.8509998</v>
      </c>
      <c r="F23" s="97">
        <f>SUM(F19:F22)</f>
        <v>295031464.09899771</v>
      </c>
      <c r="G23" s="102"/>
      <c r="H23" s="15"/>
    </row>
    <row r="24" spans="1:13" ht="17.25" thickBot="1" x14ac:dyDescent="0.35">
      <c r="A24" s="5"/>
      <c r="B24" s="10" t="s">
        <v>17</v>
      </c>
      <c r="C24" s="103">
        <f>C16-C23</f>
        <v>-3525245450.2800002</v>
      </c>
      <c r="D24" s="103">
        <f t="shared" ref="D24" si="2">D16-D23</f>
        <v>-9311488710.9499989</v>
      </c>
      <c r="E24" s="103">
        <f>E16-E23</f>
        <v>-9016457246.8509998</v>
      </c>
      <c r="F24" s="103">
        <f>F16-F23</f>
        <v>-295031464.09899771</v>
      </c>
      <c r="G24" s="16"/>
      <c r="H24" s="15"/>
      <c r="M24" s="3" t="s">
        <v>21</v>
      </c>
    </row>
    <row r="25" spans="1:13" ht="17.25" thickTop="1" x14ac:dyDescent="0.3">
      <c r="A25" s="15"/>
      <c r="B25" s="15"/>
      <c r="C25" s="16"/>
      <c r="D25" s="17"/>
      <c r="E25" s="18"/>
      <c r="F25" s="92">
        <f>F24-'[1]FC 1 SCABAA    '!$F$24</f>
        <v>0</v>
      </c>
      <c r="G25" s="4"/>
    </row>
    <row r="26" spans="1:13" x14ac:dyDescent="0.3">
      <c r="G26" s="4"/>
    </row>
    <row r="27" spans="1:13" x14ac:dyDescent="0.3">
      <c r="B27" s="3" t="s">
        <v>22</v>
      </c>
      <c r="G27" s="104"/>
    </row>
    <row r="28" spans="1:13" hidden="1" x14ac:dyDescent="0.3">
      <c r="F28" s="104"/>
    </row>
    <row r="29" spans="1:13" hidden="1" x14ac:dyDescent="0.3">
      <c r="C29" s="105">
        <v>1881046186</v>
      </c>
      <c r="D29" s="106">
        <v>2047848848</v>
      </c>
      <c r="F29" s="104"/>
    </row>
    <row r="30" spans="1:13" hidden="1" x14ac:dyDescent="0.3"/>
    <row r="31" spans="1:13" x14ac:dyDescent="0.3">
      <c r="F31" s="104"/>
    </row>
    <row r="32" spans="1:13" x14ac:dyDescent="0.3">
      <c r="G32" s="4"/>
    </row>
    <row r="33" spans="2:7" x14ac:dyDescent="0.3">
      <c r="B33" s="107" t="s">
        <v>95</v>
      </c>
      <c r="C33" s="102"/>
      <c r="E33" s="108" t="s">
        <v>42</v>
      </c>
      <c r="F33" s="18"/>
      <c r="G33" s="4"/>
    </row>
    <row r="34" spans="2:7" x14ac:dyDescent="0.3">
      <c r="B34" s="90" t="s">
        <v>84</v>
      </c>
      <c r="C34" s="102"/>
      <c r="E34" s="102" t="s">
        <v>23</v>
      </c>
      <c r="F34" s="18"/>
      <c r="G34" s="104"/>
    </row>
    <row r="35" spans="2:7" x14ac:dyDescent="0.3">
      <c r="C35" s="15"/>
      <c r="D35" s="15"/>
      <c r="E35" s="18"/>
      <c r="F35" s="15"/>
    </row>
    <row r="36" spans="2:7" x14ac:dyDescent="0.3">
      <c r="C36" s="18"/>
      <c r="D36" s="18"/>
      <c r="E36" s="18"/>
      <c r="F36" s="15"/>
    </row>
    <row r="37" spans="2:7" x14ac:dyDescent="0.3">
      <c r="C37" s="18"/>
      <c r="D37" s="18"/>
      <c r="E37" s="18"/>
      <c r="F37" s="15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Normal="100" workbookViewId="0">
      <selection activeCell="C19" sqref="C19:E22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3" width="25.42578125" style="1" bestFit="1" customWidth="1"/>
    <col min="4" max="4" width="25.42578125" style="1" customWidth="1"/>
    <col min="5" max="5" width="24.140625" style="19" customWidth="1"/>
    <col min="6" max="6" width="22.42578125" style="1" customWidth="1"/>
    <col min="7" max="7" width="17.28515625" style="1" hidden="1" customWidth="1"/>
    <col min="8" max="8" width="16" style="1" hidden="1" customWidth="1"/>
    <col min="9" max="9" width="22" style="54" hidden="1" customWidth="1"/>
    <col min="10" max="11" width="16" style="1" hidden="1" customWidth="1"/>
    <col min="12" max="12" width="18" style="55" hidden="1" customWidth="1"/>
    <col min="13" max="13" width="15.85546875" style="56" hidden="1" customWidth="1"/>
    <col min="14" max="14" width="9.140625" style="1" hidden="1" customWidth="1"/>
    <col min="15" max="15" width="14.5703125" style="1" hidden="1" customWidth="1"/>
    <col min="16" max="16" width="24" style="1" hidden="1" customWidth="1"/>
    <col min="17" max="17" width="15.7109375" style="55" hidden="1" customWidth="1"/>
    <col min="18" max="19" width="9.140625" style="1" customWidth="1"/>
    <col min="20" max="20" width="9.140625" style="1" hidden="1" customWidth="1"/>
    <col min="21" max="22" width="9.140625" style="1" customWidth="1"/>
    <col min="23" max="16384" width="9.140625" style="1"/>
  </cols>
  <sheetData>
    <row r="1" spans="1:17" x14ac:dyDescent="0.3">
      <c r="A1" s="109" t="s">
        <v>18</v>
      </c>
      <c r="B1" s="109"/>
      <c r="C1" s="109"/>
      <c r="D1" s="109"/>
      <c r="E1" s="109"/>
      <c r="F1" s="109"/>
    </row>
    <row r="2" spans="1:17" x14ac:dyDescent="0.3">
      <c r="A2" s="110" t="s">
        <v>19</v>
      </c>
      <c r="B2" s="110"/>
      <c r="C2" s="110"/>
      <c r="D2" s="110"/>
      <c r="E2" s="110"/>
      <c r="F2" s="110"/>
    </row>
    <row r="3" spans="1:17" x14ac:dyDescent="0.3">
      <c r="A3" s="109" t="s">
        <v>43</v>
      </c>
      <c r="B3" s="109"/>
      <c r="C3" s="109"/>
      <c r="D3" s="109"/>
      <c r="E3" s="109"/>
      <c r="F3" s="109"/>
    </row>
    <row r="4" spans="1:17" x14ac:dyDescent="0.3">
      <c r="A4" s="109" t="s">
        <v>44</v>
      </c>
      <c r="B4" s="109"/>
      <c r="C4" s="109"/>
      <c r="D4" s="109"/>
      <c r="E4" s="109"/>
      <c r="F4" s="109"/>
      <c r="G4" s="121" t="s">
        <v>0</v>
      </c>
      <c r="H4" s="121"/>
      <c r="I4" s="121"/>
      <c r="J4" s="121"/>
      <c r="K4" s="121"/>
      <c r="L4" s="121"/>
      <c r="M4" s="121"/>
      <c r="O4" s="121" t="s">
        <v>20</v>
      </c>
      <c r="P4" s="121"/>
      <c r="Q4" s="57"/>
    </row>
    <row r="5" spans="1:17" x14ac:dyDescent="0.3">
      <c r="A5" s="53"/>
      <c r="B5" s="53"/>
      <c r="C5" s="53"/>
      <c r="D5" s="53"/>
      <c r="E5" s="53"/>
      <c r="F5" s="53"/>
      <c r="G5" s="124" t="s">
        <v>45</v>
      </c>
      <c r="H5" s="124"/>
      <c r="I5" s="124"/>
      <c r="J5" s="121" t="s">
        <v>46</v>
      </c>
      <c r="K5" s="121"/>
      <c r="L5" s="121"/>
      <c r="M5" s="58"/>
      <c r="N5" s="11"/>
      <c r="O5" s="59" t="s">
        <v>45</v>
      </c>
      <c r="P5" s="59" t="s">
        <v>46</v>
      </c>
      <c r="Q5" s="60"/>
    </row>
    <row r="6" spans="1:17" ht="49.5" x14ac:dyDescent="0.3">
      <c r="A6" s="53"/>
      <c r="B6" s="53"/>
      <c r="C6" s="53"/>
      <c r="D6" s="53"/>
      <c r="E6" s="53"/>
      <c r="F6" s="53"/>
      <c r="G6" s="61" t="s">
        <v>47</v>
      </c>
      <c r="H6" s="61" t="s">
        <v>48</v>
      </c>
      <c r="I6" s="62" t="s">
        <v>49</v>
      </c>
      <c r="J6" s="61" t="s">
        <v>50</v>
      </c>
      <c r="K6" s="61" t="s">
        <v>48</v>
      </c>
      <c r="L6" s="63" t="s">
        <v>49</v>
      </c>
      <c r="M6" s="58" t="s">
        <v>51</v>
      </c>
      <c r="N6" s="11"/>
      <c r="O6" s="59"/>
      <c r="P6" s="59"/>
      <c r="Q6" s="63" t="s">
        <v>49</v>
      </c>
    </row>
    <row r="7" spans="1:17" x14ac:dyDescent="0.3">
      <c r="A7" s="3"/>
      <c r="B7" s="3"/>
      <c r="C7" s="3"/>
      <c r="D7" s="3"/>
      <c r="E7" s="4"/>
      <c r="F7" s="3"/>
    </row>
    <row r="8" spans="1:17" x14ac:dyDescent="0.3">
      <c r="A8" s="3"/>
      <c r="B8" s="3"/>
      <c r="C8" s="3"/>
      <c r="D8" s="3"/>
      <c r="E8" s="4"/>
      <c r="F8" s="3"/>
    </row>
    <row r="9" spans="1:17" ht="16.5" customHeight="1" x14ac:dyDescent="0.3">
      <c r="A9" s="64"/>
      <c r="B9" s="65"/>
      <c r="C9" s="125" t="s">
        <v>0</v>
      </c>
      <c r="D9" s="126"/>
      <c r="E9" s="127" t="s">
        <v>52</v>
      </c>
      <c r="F9" s="113" t="s">
        <v>1</v>
      </c>
    </row>
    <row r="10" spans="1:17" x14ac:dyDescent="0.3">
      <c r="A10" s="122" t="s">
        <v>2</v>
      </c>
      <c r="B10" s="123"/>
      <c r="C10" s="66" t="s">
        <v>3</v>
      </c>
      <c r="D10" s="67" t="s">
        <v>53</v>
      </c>
      <c r="E10" s="128"/>
      <c r="F10" s="113"/>
    </row>
    <row r="11" spans="1:17" x14ac:dyDescent="0.3">
      <c r="A11" s="25" t="s">
        <v>5</v>
      </c>
      <c r="B11" s="6"/>
      <c r="C11" s="7"/>
      <c r="D11" s="7"/>
      <c r="E11" s="47"/>
      <c r="F11" s="47"/>
    </row>
    <row r="12" spans="1:17" x14ac:dyDescent="0.3">
      <c r="A12" s="5"/>
      <c r="B12" s="6" t="s">
        <v>6</v>
      </c>
      <c r="C12" s="27"/>
      <c r="D12" s="27"/>
      <c r="E12" s="27"/>
      <c r="F12" s="27">
        <f>+D12-E12</f>
        <v>0</v>
      </c>
      <c r="G12" s="1" t="s">
        <v>54</v>
      </c>
    </row>
    <row r="13" spans="1:17" x14ac:dyDescent="0.3">
      <c r="A13" s="5"/>
      <c r="B13" s="6" t="s">
        <v>7</v>
      </c>
      <c r="C13" s="29"/>
      <c r="D13" s="29"/>
      <c r="E13" s="29"/>
      <c r="F13" s="27">
        <f>+D13-E13</f>
        <v>0</v>
      </c>
    </row>
    <row r="14" spans="1:17" x14ac:dyDescent="0.3">
      <c r="A14" s="5"/>
      <c r="B14" s="6" t="s">
        <v>8</v>
      </c>
      <c r="C14" s="30"/>
      <c r="D14" s="30"/>
      <c r="E14" s="30"/>
      <c r="F14" s="27">
        <f>+D14-E14</f>
        <v>0</v>
      </c>
      <c r="G14" s="1" t="s">
        <v>55</v>
      </c>
    </row>
    <row r="15" spans="1:17" x14ac:dyDescent="0.3">
      <c r="A15" s="5"/>
      <c r="B15" s="6" t="s">
        <v>9</v>
      </c>
      <c r="C15" s="31"/>
      <c r="D15" s="27"/>
      <c r="E15" s="27"/>
      <c r="F15" s="27">
        <f>+D15-E15</f>
        <v>0</v>
      </c>
    </row>
    <row r="16" spans="1:17" s="11" customFormat="1" x14ac:dyDescent="0.3">
      <c r="A16" s="9"/>
      <c r="B16" s="34" t="s">
        <v>10</v>
      </c>
      <c r="C16" s="35">
        <v>0</v>
      </c>
      <c r="D16" s="35">
        <v>0</v>
      </c>
      <c r="E16" s="35">
        <v>0</v>
      </c>
      <c r="F16" s="26">
        <f>+D16-E16</f>
        <v>0</v>
      </c>
      <c r="I16" s="54"/>
      <c r="L16" s="54"/>
      <c r="M16" s="68"/>
      <c r="Q16" s="54"/>
    </row>
    <row r="17" spans="1:20" x14ac:dyDescent="0.3">
      <c r="A17" s="5"/>
      <c r="B17" s="6"/>
      <c r="C17" s="32"/>
      <c r="D17" s="32"/>
      <c r="E17" s="32"/>
      <c r="F17" s="32"/>
    </row>
    <row r="18" spans="1:20" x14ac:dyDescent="0.3">
      <c r="A18" s="25" t="s">
        <v>11</v>
      </c>
      <c r="B18" s="6"/>
      <c r="C18" s="32"/>
      <c r="D18" s="32"/>
      <c r="E18" s="32"/>
      <c r="F18" s="32"/>
      <c r="I18" s="69">
        <f>SUM(I19:I22)</f>
        <v>16011565.131000033</v>
      </c>
      <c r="L18" s="69">
        <f>SUM(L19:L22)</f>
        <v>468646314.47000003</v>
      </c>
      <c r="M18" s="69">
        <f>SUM(M19:M22)</f>
        <v>484657879.60100007</v>
      </c>
      <c r="Q18" s="70">
        <f>SUM(Q19:Q22)</f>
        <v>452416000.18000001</v>
      </c>
    </row>
    <row r="19" spans="1:20" x14ac:dyDescent="0.3">
      <c r="A19" s="5"/>
      <c r="B19" s="6" t="s">
        <v>12</v>
      </c>
      <c r="C19" s="27">
        <v>0</v>
      </c>
      <c r="D19" s="27">
        <v>500458585.96999997</v>
      </c>
      <c r="E19" s="27">
        <v>474175296.91999984</v>
      </c>
      <c r="F19" s="27">
        <f>+D19-E19</f>
        <v>26283289.050000131</v>
      </c>
      <c r="G19" s="71">
        <f>'[2]FAR No.1 -SUM'!$E$90</f>
        <v>0</v>
      </c>
      <c r="H19" s="72">
        <v>14531315.380000031</v>
      </c>
      <c r="I19" s="73">
        <f>SUM(G19:H19)</f>
        <v>14531315.380000031</v>
      </c>
      <c r="J19" s="74">
        <f>'[3]FAR No.1 -SUM'!$E$96</f>
        <v>0</v>
      </c>
      <c r="K19" s="74">
        <v>419387467.66000003</v>
      </c>
      <c r="L19" s="75">
        <f>SUM(J19:K19)</f>
        <v>419387467.66000003</v>
      </c>
      <c r="M19" s="76">
        <f>+I19+L19</f>
        <v>433918783.04000008</v>
      </c>
      <c r="O19" s="74">
        <v>10003423.91</v>
      </c>
      <c r="P19" s="74">
        <v>403820575.69</v>
      </c>
      <c r="Q19" s="77">
        <f>SUM(O19:P19)</f>
        <v>413823999.60000002</v>
      </c>
    </row>
    <row r="20" spans="1:20" x14ac:dyDescent="0.3">
      <c r="A20" s="5"/>
      <c r="B20" s="6" t="s">
        <v>13</v>
      </c>
      <c r="C20" s="27">
        <v>0</v>
      </c>
      <c r="D20" s="27">
        <v>244715129.75</v>
      </c>
      <c r="E20" s="27">
        <v>179421106.73999998</v>
      </c>
      <c r="F20" s="27">
        <f t="shared" ref="F20:F21" si="0">+D20-E20</f>
        <v>65294023.01000002</v>
      </c>
      <c r="G20" s="71">
        <v>0</v>
      </c>
      <c r="H20" s="72">
        <v>1480249.751000002</v>
      </c>
      <c r="I20" s="73">
        <f>SUM(G20:H20)</f>
        <v>1480249.751000002</v>
      </c>
      <c r="J20" s="74">
        <f>'[3]FAR No.1 -SUM'!$E$97</f>
        <v>0</v>
      </c>
      <c r="K20" s="74">
        <v>49258846.809999995</v>
      </c>
      <c r="L20" s="75">
        <f>SUM(J20:K20)</f>
        <v>49258846.809999995</v>
      </c>
      <c r="M20" s="76">
        <f t="shared" ref="M20" si="1">+I20+L20</f>
        <v>50739096.560999997</v>
      </c>
      <c r="O20" s="74">
        <v>743593.71</v>
      </c>
      <c r="P20" s="74">
        <v>37848406.870000005</v>
      </c>
      <c r="Q20" s="77">
        <f>SUM(O20:P20)</f>
        <v>38592000.580000006</v>
      </c>
    </row>
    <row r="21" spans="1:20" x14ac:dyDescent="0.3">
      <c r="A21" s="5"/>
      <c r="B21" s="6" t="s">
        <v>14</v>
      </c>
      <c r="C21" s="27">
        <v>0</v>
      </c>
      <c r="D21" s="27">
        <v>0</v>
      </c>
      <c r="E21" s="27">
        <v>0</v>
      </c>
      <c r="F21" s="27">
        <f t="shared" si="0"/>
        <v>0</v>
      </c>
      <c r="G21" s="71">
        <v>0</v>
      </c>
      <c r="H21" s="72"/>
      <c r="I21" s="73">
        <f>SUM(G21:H21)</f>
        <v>0</v>
      </c>
      <c r="J21" s="78">
        <f>'[3]FAR No.1 -SUM'!$E$98</f>
        <v>0</v>
      </c>
      <c r="K21" s="78"/>
      <c r="L21" s="75">
        <f>SUM(J21:K21)</f>
        <v>0</v>
      </c>
      <c r="M21" s="76">
        <f>+I21+L21</f>
        <v>0</v>
      </c>
      <c r="O21" s="79"/>
      <c r="P21" s="78"/>
      <c r="Q21" s="77">
        <f>SUM(O21:P21)</f>
        <v>0</v>
      </c>
    </row>
    <row r="22" spans="1:20" x14ac:dyDescent="0.3">
      <c r="A22" s="5"/>
      <c r="B22" s="6" t="s">
        <v>15</v>
      </c>
      <c r="C22" s="27">
        <v>0</v>
      </c>
      <c r="D22" s="27">
        <v>0</v>
      </c>
      <c r="E22" s="27">
        <v>0</v>
      </c>
      <c r="F22" s="27">
        <f>+D22-E22</f>
        <v>0</v>
      </c>
      <c r="G22" s="80"/>
      <c r="H22" s="81"/>
      <c r="I22" s="73">
        <f>SUM(G22:H22)</f>
        <v>0</v>
      </c>
      <c r="J22" s="1">
        <f>'[3]FAR No.1 -SUM'!$E$99</f>
        <v>0</v>
      </c>
      <c r="L22" s="75">
        <f>SUM(J22:K22)</f>
        <v>0</v>
      </c>
      <c r="M22" s="76">
        <f>+I22+L22</f>
        <v>0</v>
      </c>
      <c r="O22" s="79"/>
      <c r="P22" s="78"/>
      <c r="Q22" s="77">
        <f>SUM(O22:P22)</f>
        <v>0</v>
      </c>
    </row>
    <row r="23" spans="1:20" x14ac:dyDescent="0.3">
      <c r="A23" s="5"/>
      <c r="B23" s="34" t="s">
        <v>16</v>
      </c>
      <c r="C23" s="35">
        <f>SUM(C19:C22)</f>
        <v>0</v>
      </c>
      <c r="D23" s="26">
        <f>SUM(D19:D22)</f>
        <v>745173715.72000003</v>
      </c>
      <c r="E23" s="35">
        <f t="shared" ref="E23:F23" si="2">SUM(E19:E22)</f>
        <v>653596403.65999985</v>
      </c>
      <c r="F23" s="35">
        <f t="shared" si="2"/>
        <v>91577312.060000151</v>
      </c>
      <c r="G23" s="12"/>
      <c r="H23" s="13"/>
    </row>
    <row r="24" spans="1:20" ht="17.25" thickBot="1" x14ac:dyDescent="0.35">
      <c r="A24" s="5"/>
      <c r="B24" s="10" t="s">
        <v>17</v>
      </c>
      <c r="C24" s="33">
        <f>+C16-C23</f>
        <v>0</v>
      </c>
      <c r="D24" s="33">
        <f>+D16-D23</f>
        <v>-745173715.72000003</v>
      </c>
      <c r="E24" s="33">
        <f t="shared" ref="E24:F24" si="3">+E16-E23</f>
        <v>-653596403.65999985</v>
      </c>
      <c r="F24" s="33">
        <f t="shared" si="3"/>
        <v>-91577312.060000151</v>
      </c>
      <c r="G24" s="14" t="s">
        <v>56</v>
      </c>
      <c r="H24" s="13" t="s">
        <v>57</v>
      </c>
      <c r="J24" s="1" t="s">
        <v>58</v>
      </c>
      <c r="K24" s="1" t="s">
        <v>59</v>
      </c>
      <c r="M24" s="56" t="s">
        <v>21</v>
      </c>
      <c r="O24" s="1" t="s">
        <v>60</v>
      </c>
      <c r="Q24" s="55" t="s">
        <v>61</v>
      </c>
    </row>
    <row r="25" spans="1:20" ht="17.25" thickTop="1" x14ac:dyDescent="0.3">
      <c r="A25" s="15"/>
      <c r="B25" s="15"/>
      <c r="C25" s="16"/>
      <c r="D25" s="17"/>
      <c r="E25" s="18"/>
      <c r="F25" s="15"/>
      <c r="H25" s="1" t="s">
        <v>62</v>
      </c>
      <c r="J25" s="1" t="s">
        <v>63</v>
      </c>
      <c r="O25" s="1" t="s">
        <v>64</v>
      </c>
      <c r="Q25" s="55" t="s">
        <v>65</v>
      </c>
    </row>
    <row r="26" spans="1:20" x14ac:dyDescent="0.3">
      <c r="A26" s="3"/>
      <c r="B26" s="3"/>
      <c r="C26" s="3"/>
      <c r="D26" s="3"/>
      <c r="E26" s="4"/>
      <c r="F26" s="3"/>
      <c r="H26" s="1" t="s">
        <v>66</v>
      </c>
      <c r="J26" s="1" t="s">
        <v>67</v>
      </c>
      <c r="O26" s="1" t="s">
        <v>68</v>
      </c>
      <c r="Q26" s="55" t="s">
        <v>69</v>
      </c>
      <c r="T26" s="1" t="s">
        <v>70</v>
      </c>
    </row>
    <row r="27" spans="1:20" x14ac:dyDescent="0.3">
      <c r="B27" s="1" t="s">
        <v>22</v>
      </c>
      <c r="H27" s="1" t="s">
        <v>71</v>
      </c>
      <c r="J27" s="1" t="s">
        <v>72</v>
      </c>
      <c r="O27" s="1" t="s">
        <v>73</v>
      </c>
      <c r="Q27" s="55" t="s">
        <v>74</v>
      </c>
      <c r="T27" s="1" t="s">
        <v>75</v>
      </c>
    </row>
    <row r="28" spans="1:20" hidden="1" x14ac:dyDescent="0.3">
      <c r="F28" s="20"/>
    </row>
    <row r="29" spans="1:20" hidden="1" x14ac:dyDescent="0.3">
      <c r="C29" s="21">
        <v>1881046186</v>
      </c>
      <c r="D29" s="82"/>
      <c r="F29" s="20"/>
    </row>
    <row r="30" spans="1:20" hidden="1" x14ac:dyDescent="0.3"/>
    <row r="31" spans="1:20" x14ac:dyDescent="0.3">
      <c r="F31" s="20"/>
      <c r="H31" s="1" t="s">
        <v>76</v>
      </c>
      <c r="J31" s="1" t="s">
        <v>77</v>
      </c>
      <c r="Q31" s="55" t="s">
        <v>78</v>
      </c>
      <c r="T31" s="1" t="s">
        <v>79</v>
      </c>
    </row>
    <row r="32" spans="1:20" x14ac:dyDescent="0.3">
      <c r="H32" s="1" t="s">
        <v>80</v>
      </c>
      <c r="J32" s="1" t="s">
        <v>68</v>
      </c>
      <c r="Q32" s="55" t="s">
        <v>81</v>
      </c>
    </row>
    <row r="33" spans="2:17" x14ac:dyDescent="0.3">
      <c r="B33" s="37" t="s">
        <v>95</v>
      </c>
      <c r="C33" s="12"/>
      <c r="E33" s="37" t="s">
        <v>42</v>
      </c>
      <c r="F33" s="18"/>
      <c r="J33" s="1" t="s">
        <v>82</v>
      </c>
      <c r="Q33" s="55" t="s">
        <v>83</v>
      </c>
    </row>
    <row r="34" spans="2:17" x14ac:dyDescent="0.3">
      <c r="B34" s="23" t="s">
        <v>84</v>
      </c>
      <c r="C34" s="12"/>
      <c r="E34" s="23" t="s">
        <v>23</v>
      </c>
      <c r="F34" s="18"/>
    </row>
    <row r="35" spans="2:17" x14ac:dyDescent="0.3">
      <c r="C35" s="13"/>
      <c r="D35" s="13"/>
      <c r="E35" s="24"/>
      <c r="F35" s="13"/>
    </row>
    <row r="36" spans="2:17" ht="17.25" thickBot="1" x14ac:dyDescent="0.35">
      <c r="C36" s="24"/>
      <c r="D36" s="24"/>
      <c r="E36" s="24"/>
      <c r="F36" s="13"/>
      <c r="H36" s="11" t="s">
        <v>85</v>
      </c>
      <c r="I36" s="54" t="s">
        <v>86</v>
      </c>
    </row>
    <row r="37" spans="2:17" ht="57.75" thickBot="1" x14ac:dyDescent="0.35">
      <c r="C37" s="24"/>
      <c r="D37" s="24"/>
      <c r="E37" s="24"/>
      <c r="F37" s="13"/>
      <c r="H37" s="83" t="s">
        <v>34</v>
      </c>
      <c r="I37" s="84" t="s">
        <v>87</v>
      </c>
      <c r="J37" s="19">
        <f>'[4]FAR No.1 -SUM'!$X$95+'[5]FAR No.1 -SUM'!$X$89</f>
        <v>788103.21300003119</v>
      </c>
    </row>
    <row r="38" spans="2:17" ht="86.25" thickBot="1" x14ac:dyDescent="0.35">
      <c r="H38" s="85" t="s">
        <v>35</v>
      </c>
      <c r="I38" s="84" t="s">
        <v>88</v>
      </c>
      <c r="J38" s="19">
        <f>'[4]FAR No.1 -SUM'!$Y$95+'[4]FAR No.1 -SUM'!$Z$95+'[5]FAR No.1 -SUM'!$Y$89+'[5]FAR No.1 -SUM'!$Z$89</f>
        <v>31453776.208000012</v>
      </c>
    </row>
    <row r="39" spans="2:17" ht="45.75" thickBot="1" x14ac:dyDescent="0.35">
      <c r="H39" s="86" t="s">
        <v>17</v>
      </c>
      <c r="I39" s="84" t="s">
        <v>89</v>
      </c>
      <c r="J39" s="19">
        <f>F24*-1</f>
        <v>91577312.060000151</v>
      </c>
    </row>
    <row r="40" spans="2:17" x14ac:dyDescent="0.3">
      <c r="J40" s="45">
        <f>J37+J38</f>
        <v>32241879.421000041</v>
      </c>
    </row>
    <row r="41" spans="2:17" x14ac:dyDescent="0.3">
      <c r="J41" s="45">
        <f>J39-J40</f>
        <v>59335432.63900011</v>
      </c>
    </row>
  </sheetData>
  <mergeCells count="12">
    <mergeCell ref="G4:M4"/>
    <mergeCell ref="O4:P4"/>
    <mergeCell ref="A10:B10"/>
    <mergeCell ref="A1:F1"/>
    <mergeCell ref="A2:F2"/>
    <mergeCell ref="A3:F3"/>
    <mergeCell ref="A4:F4"/>
    <mergeCell ref="G5:I5"/>
    <mergeCell ref="J5:L5"/>
    <mergeCell ref="C9:D9"/>
    <mergeCell ref="E9:E10"/>
    <mergeCell ref="F9:F10"/>
  </mergeCells>
  <pageMargins left="0.7" right="0.7" top="0.75" bottom="0.75" header="0.3" footer="0.3"/>
  <pageSetup paperSize="9" scale="8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37"/>
  <sheetViews>
    <sheetView zoomScaleNormal="100" workbookViewId="0">
      <selection activeCell="F26" sqref="F26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109" t="s">
        <v>18</v>
      </c>
      <c r="B1" s="109"/>
      <c r="C1" s="109"/>
      <c r="D1" s="109"/>
      <c r="E1" s="109"/>
      <c r="F1" s="109"/>
    </row>
    <row r="2" spans="1:6" x14ac:dyDescent="0.3">
      <c r="A2" s="110" t="s">
        <v>19</v>
      </c>
      <c r="B2" s="110"/>
      <c r="C2" s="110"/>
      <c r="D2" s="110"/>
      <c r="E2" s="110"/>
      <c r="F2" s="110"/>
    </row>
    <row r="3" spans="1:6" x14ac:dyDescent="0.3">
      <c r="A3" s="109" t="s">
        <v>26</v>
      </c>
      <c r="B3" s="109"/>
      <c r="C3" s="109"/>
      <c r="D3" s="109"/>
      <c r="E3" s="109"/>
      <c r="F3" s="109"/>
    </row>
    <row r="4" spans="1:6" x14ac:dyDescent="0.3">
      <c r="A4" s="109" t="str">
        <f>CONSOLIDATED!A4</f>
        <v>For the Year Ended December 31, 2024</v>
      </c>
      <c r="B4" s="109"/>
      <c r="C4" s="109"/>
      <c r="D4" s="109"/>
      <c r="E4" s="109"/>
      <c r="F4" s="109"/>
    </row>
    <row r="5" spans="1:6" x14ac:dyDescent="0.3">
      <c r="A5" s="42"/>
      <c r="B5" s="42"/>
      <c r="C5" s="42"/>
      <c r="D5" s="42"/>
      <c r="E5" s="42"/>
      <c r="F5" s="42"/>
    </row>
    <row r="6" spans="1:6" x14ac:dyDescent="0.3">
      <c r="A6" s="42"/>
      <c r="B6" s="42"/>
      <c r="C6" s="42"/>
      <c r="D6" s="42"/>
      <c r="E6" s="42"/>
      <c r="F6" s="42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114" t="s">
        <v>2</v>
      </c>
      <c r="B9" s="115"/>
      <c r="C9" s="111" t="s">
        <v>0</v>
      </c>
      <c r="D9" s="111"/>
      <c r="E9" s="112" t="s">
        <v>20</v>
      </c>
      <c r="F9" s="113" t="s">
        <v>1</v>
      </c>
    </row>
    <row r="10" spans="1:6" x14ac:dyDescent="0.3">
      <c r="A10" s="116"/>
      <c r="B10" s="117"/>
      <c r="C10" s="51" t="s">
        <v>3</v>
      </c>
      <c r="D10" s="51" t="s">
        <v>4</v>
      </c>
      <c r="E10" s="112"/>
      <c r="F10" s="113"/>
    </row>
    <row r="11" spans="1:6" x14ac:dyDescent="0.3">
      <c r="A11" s="25" t="s">
        <v>5</v>
      </c>
      <c r="B11" s="6"/>
      <c r="C11" s="7"/>
      <c r="D11" s="7"/>
      <c r="E11" s="43"/>
      <c r="F11" s="43"/>
    </row>
    <row r="12" spans="1:6" x14ac:dyDescent="0.3">
      <c r="A12" s="5"/>
      <c r="B12" s="6" t="s">
        <v>6</v>
      </c>
      <c r="C12" s="28"/>
      <c r="D12" s="28">
        <v>11548.45</v>
      </c>
      <c r="E12" s="28">
        <v>11548.45</v>
      </c>
      <c r="F12" s="28">
        <f>D12-E12</f>
        <v>0</v>
      </c>
    </row>
    <row r="13" spans="1:6" x14ac:dyDescent="0.3">
      <c r="A13" s="5"/>
      <c r="B13" s="6" t="s">
        <v>7</v>
      </c>
      <c r="C13" s="29"/>
      <c r="D13" s="29"/>
      <c r="E13" s="29"/>
      <c r="F13" s="28">
        <f t="shared" ref="F13:F16" si="0">D13-E13</f>
        <v>0</v>
      </c>
    </row>
    <row r="14" spans="1:6" x14ac:dyDescent="0.3">
      <c r="A14" s="5"/>
      <c r="B14" s="6" t="s">
        <v>8</v>
      </c>
      <c r="C14" s="28"/>
      <c r="D14" s="28"/>
      <c r="E14" s="28"/>
      <c r="F14" s="28">
        <f t="shared" si="0"/>
        <v>0</v>
      </c>
    </row>
    <row r="15" spans="1:6" x14ac:dyDescent="0.3">
      <c r="A15" s="5"/>
      <c r="B15" s="6" t="s">
        <v>9</v>
      </c>
      <c r="C15" s="29"/>
      <c r="D15" s="29">
        <v>5751761.2700000005</v>
      </c>
      <c r="E15" s="29">
        <v>5751761.2700000005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5763309.7200000007</v>
      </c>
      <c r="E16" s="36">
        <f t="shared" si="1"/>
        <v>5763309.7200000007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7">
        <v>118736748.60000004</v>
      </c>
      <c r="E20" s="27">
        <v>109920060.02</v>
      </c>
      <c r="F20" s="44">
        <f>D20-E20</f>
        <v>8816688.5800000429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3" x14ac:dyDescent="0.3">
      <c r="A22" s="5"/>
      <c r="B22" s="6" t="s">
        <v>15</v>
      </c>
      <c r="C22" s="28"/>
      <c r="D22" s="28"/>
      <c r="E22" s="28"/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118736748.60000004</v>
      </c>
      <c r="E23" s="36">
        <f>SUM(E19:E22)</f>
        <v>109920060.02</v>
      </c>
      <c r="F23" s="36">
        <f>SUM(F19:F22)</f>
        <v>8816688.5800000429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0</v>
      </c>
      <c r="D24" s="33">
        <f t="shared" ref="D24:F24" si="3">D16-D23</f>
        <v>-112973438.88000004</v>
      </c>
      <c r="E24" s="33">
        <f t="shared" si="3"/>
        <v>-104156750.3</v>
      </c>
      <c r="F24" s="33">
        <f t="shared" si="3"/>
        <v>-8816688.5800000429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92">
        <f>F24-'[6]Conso-SCBAA 2024'!$F$24</f>
        <v>0</v>
      </c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zoomScaleNormal="100" workbookViewId="0">
      <selection activeCell="H1" sqref="H1:H1048576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customWidth="1"/>
    <col min="8" max="8" width="31.28515625" style="1" hidden="1" customWidth="1"/>
    <col min="9" max="9" width="11.28515625" style="1" customWidth="1"/>
    <col min="10" max="10" width="10.85546875" style="1" customWidth="1"/>
    <col min="11" max="11" width="11.28515625" style="1" customWidth="1"/>
    <col min="12" max="12" width="13.5703125" style="1" customWidth="1"/>
    <col min="13" max="13" width="14.42578125" style="1" customWidth="1"/>
    <col min="14" max="14" width="32.28515625" style="1" customWidth="1"/>
    <col min="15" max="17" width="9.140625" style="1" customWidth="1"/>
    <col min="18" max="16384" width="9.140625" style="1"/>
  </cols>
  <sheetData>
    <row r="1" spans="1:16" x14ac:dyDescent="0.3">
      <c r="A1" s="109" t="s">
        <v>18</v>
      </c>
      <c r="B1" s="109"/>
      <c r="C1" s="109"/>
      <c r="D1" s="109"/>
      <c r="E1" s="109"/>
      <c r="F1" s="109"/>
    </row>
    <row r="2" spans="1:16" x14ac:dyDescent="0.3">
      <c r="A2" s="110" t="s">
        <v>19</v>
      </c>
      <c r="B2" s="110"/>
      <c r="C2" s="110"/>
      <c r="D2" s="110"/>
      <c r="E2" s="110"/>
      <c r="F2" s="110"/>
    </row>
    <row r="3" spans="1:16" x14ac:dyDescent="0.3">
      <c r="A3" s="109" t="s">
        <v>90</v>
      </c>
      <c r="B3" s="109"/>
      <c r="C3" s="109"/>
      <c r="D3" s="109"/>
      <c r="E3" s="109"/>
      <c r="F3" s="109"/>
    </row>
    <row r="4" spans="1:16" x14ac:dyDescent="0.3">
      <c r="A4" s="109" t="s">
        <v>98</v>
      </c>
      <c r="B4" s="109"/>
      <c r="C4" s="109"/>
      <c r="D4" s="109"/>
      <c r="E4" s="109"/>
      <c r="F4" s="109"/>
    </row>
    <row r="5" spans="1:16" x14ac:dyDescent="0.3">
      <c r="A5" s="87"/>
      <c r="B5" s="87"/>
      <c r="C5" s="87"/>
      <c r="D5" s="87"/>
      <c r="E5" s="87"/>
      <c r="F5" s="87"/>
    </row>
    <row r="6" spans="1:16" x14ac:dyDescent="0.3">
      <c r="A6" s="87"/>
      <c r="B6" s="87"/>
      <c r="C6" s="87"/>
      <c r="D6" s="87"/>
      <c r="E6" s="87"/>
      <c r="F6" s="87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114" t="s">
        <v>2</v>
      </c>
      <c r="B9" s="115"/>
      <c r="C9" s="129" t="s">
        <v>0</v>
      </c>
      <c r="D9" s="130"/>
      <c r="E9" s="131" t="s">
        <v>20</v>
      </c>
      <c r="F9" s="133" t="s">
        <v>1</v>
      </c>
    </row>
    <row r="10" spans="1:16" x14ac:dyDescent="0.3">
      <c r="A10" s="116"/>
      <c r="B10" s="117"/>
      <c r="C10" s="88" t="s">
        <v>3</v>
      </c>
      <c r="D10" s="88" t="s">
        <v>4</v>
      </c>
      <c r="E10" s="132"/>
      <c r="F10" s="134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3">
      <c r="A11" s="25" t="s">
        <v>5</v>
      </c>
      <c r="B11" s="6"/>
      <c r="C11" s="7"/>
      <c r="D11" s="7"/>
      <c r="E11" s="47"/>
      <c r="F11" s="47"/>
    </row>
    <row r="12" spans="1:16" x14ac:dyDescent="0.3">
      <c r="A12" s="5"/>
      <c r="B12" s="6" t="s">
        <v>6</v>
      </c>
      <c r="C12" s="89"/>
      <c r="D12" s="89">
        <f>C12</f>
        <v>0</v>
      </c>
      <c r="E12" s="89">
        <f>C12</f>
        <v>0</v>
      </c>
      <c r="F12" s="28">
        <f>D12-E12</f>
        <v>0</v>
      </c>
    </row>
    <row r="13" spans="1:16" x14ac:dyDescent="0.3">
      <c r="A13" s="5"/>
      <c r="B13" s="6" t="s">
        <v>7</v>
      </c>
      <c r="C13" s="29"/>
      <c r="D13" s="89">
        <f>C13</f>
        <v>0</v>
      </c>
      <c r="E13" s="89">
        <f>C13</f>
        <v>0</v>
      </c>
      <c r="F13" s="28">
        <f t="shared" ref="F13:F16" si="0">D13-E13</f>
        <v>0</v>
      </c>
    </row>
    <row r="14" spans="1:16" x14ac:dyDescent="0.3">
      <c r="A14" s="5"/>
      <c r="B14" s="6" t="s">
        <v>8</v>
      </c>
      <c r="C14" s="29"/>
      <c r="D14" s="29"/>
      <c r="E14" s="29">
        <v>0</v>
      </c>
      <c r="F14" s="28">
        <f t="shared" si="0"/>
        <v>0</v>
      </c>
    </row>
    <row r="15" spans="1:16" x14ac:dyDescent="0.3">
      <c r="A15" s="5"/>
      <c r="B15" s="6" t="s">
        <v>9</v>
      </c>
      <c r="C15" s="29"/>
      <c r="D15" s="89">
        <f>C15</f>
        <v>0</v>
      </c>
      <c r="E15" s="29">
        <f>C15</f>
        <v>0</v>
      </c>
      <c r="F15" s="28">
        <f t="shared" si="0"/>
        <v>0</v>
      </c>
    </row>
    <row r="16" spans="1:1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0</v>
      </c>
      <c r="E16" s="36">
        <f t="shared" si="1"/>
        <v>0</v>
      </c>
      <c r="F16" s="36">
        <f t="shared" si="0"/>
        <v>0</v>
      </c>
    </row>
    <row r="17" spans="1:16" x14ac:dyDescent="0.3">
      <c r="A17" s="5"/>
      <c r="B17" s="6"/>
      <c r="C17" s="32"/>
      <c r="D17" s="32"/>
      <c r="E17" s="32"/>
      <c r="F17" s="32"/>
    </row>
    <row r="18" spans="1:16" x14ac:dyDescent="0.3">
      <c r="A18" s="25" t="s">
        <v>11</v>
      </c>
      <c r="B18" s="6"/>
      <c r="C18" s="32"/>
      <c r="D18" s="32"/>
      <c r="E18" s="32"/>
      <c r="F18" s="32"/>
    </row>
    <row r="19" spans="1:16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6" x14ac:dyDescent="0.3">
      <c r="A20" s="5"/>
      <c r="B20" s="6" t="s">
        <v>13</v>
      </c>
      <c r="C20" s="28">
        <v>8282000</v>
      </c>
      <c r="D20" s="28">
        <v>8282000</v>
      </c>
      <c r="E20" s="28">
        <v>8282000</v>
      </c>
      <c r="F20" s="44">
        <f>D20-E20</f>
        <v>0</v>
      </c>
      <c r="G20" s="12"/>
      <c r="H20" s="24" t="s">
        <v>91</v>
      </c>
      <c r="I20" s="19"/>
      <c r="J20" s="45"/>
      <c r="K20" s="19"/>
      <c r="L20" s="19"/>
      <c r="M20" s="45"/>
      <c r="N20" s="19"/>
      <c r="O20" s="19"/>
      <c r="P20" s="19"/>
    </row>
    <row r="21" spans="1:16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 t="s">
        <v>0</v>
      </c>
      <c r="J21" s="19"/>
    </row>
    <row r="22" spans="1:16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 t="s">
        <v>92</v>
      </c>
      <c r="I22" s="1" t="s">
        <v>93</v>
      </c>
    </row>
    <row r="23" spans="1:16" x14ac:dyDescent="0.3">
      <c r="A23" s="5"/>
      <c r="B23" s="34" t="s">
        <v>16</v>
      </c>
      <c r="C23" s="36">
        <f>SUM(C19:C22)</f>
        <v>8282000</v>
      </c>
      <c r="D23" s="36">
        <f>SUM(D19:D22)</f>
        <v>8282000</v>
      </c>
      <c r="E23" s="36">
        <f>SUM(E19:E22)</f>
        <v>8282000</v>
      </c>
      <c r="F23" s="36">
        <f>SUM(F19:F22)</f>
        <v>0</v>
      </c>
      <c r="G23" s="12"/>
      <c r="H23" s="13" t="s">
        <v>20</v>
      </c>
      <c r="I23" s="1" t="s">
        <v>94</v>
      </c>
    </row>
    <row r="24" spans="1:16" ht="17.25" thickBot="1" x14ac:dyDescent="0.35">
      <c r="A24" s="5"/>
      <c r="B24" s="10" t="s">
        <v>17</v>
      </c>
      <c r="C24" s="33">
        <f>C16-C23</f>
        <v>-8282000</v>
      </c>
      <c r="D24" s="33">
        <f t="shared" ref="D24:E24" si="3">D16-D23</f>
        <v>-8282000</v>
      </c>
      <c r="E24" s="33">
        <f t="shared" si="3"/>
        <v>-8282000</v>
      </c>
      <c r="F24" s="33">
        <f>F16-F23</f>
        <v>0</v>
      </c>
      <c r="G24" s="14"/>
      <c r="H24" s="13"/>
      <c r="M24" s="1" t="s">
        <v>21</v>
      </c>
    </row>
    <row r="25" spans="1:16" ht="17.25" thickTop="1" x14ac:dyDescent="0.3">
      <c r="A25" s="15"/>
      <c r="B25" s="15"/>
      <c r="C25" s="16"/>
      <c r="D25" s="17"/>
      <c r="E25" s="18"/>
      <c r="F25" s="15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22</v>
      </c>
    </row>
    <row r="28" spans="1:16" hidden="1" x14ac:dyDescent="0.3">
      <c r="F28" s="20"/>
    </row>
    <row r="29" spans="1:16" hidden="1" x14ac:dyDescent="0.3">
      <c r="C29" s="21">
        <v>1881046186</v>
      </c>
      <c r="D29" s="22">
        <v>2047848848</v>
      </c>
      <c r="F29" s="20"/>
    </row>
    <row r="30" spans="1:16" hidden="1" x14ac:dyDescent="0.3"/>
    <row r="31" spans="1:16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A9:B10"/>
    <mergeCell ref="C9:D9"/>
    <mergeCell ref="E9:E10"/>
    <mergeCell ref="F9:F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zoomScaleNormal="100" workbookViewId="0">
      <selection activeCell="D27" sqref="D27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109" t="s">
        <v>18</v>
      </c>
      <c r="B1" s="109"/>
      <c r="C1" s="109"/>
      <c r="D1" s="109"/>
      <c r="E1" s="109"/>
      <c r="F1" s="109"/>
    </row>
    <row r="2" spans="1:6" x14ac:dyDescent="0.3">
      <c r="A2" s="110" t="s">
        <v>19</v>
      </c>
      <c r="B2" s="110"/>
      <c r="C2" s="110"/>
      <c r="D2" s="110"/>
      <c r="E2" s="110"/>
      <c r="F2" s="110"/>
    </row>
    <row r="3" spans="1:6" x14ac:dyDescent="0.3">
      <c r="A3" s="109" t="s">
        <v>25</v>
      </c>
      <c r="B3" s="109"/>
      <c r="C3" s="109"/>
      <c r="D3" s="109"/>
      <c r="E3" s="109"/>
      <c r="F3" s="109"/>
    </row>
    <row r="4" spans="1:6" x14ac:dyDescent="0.3">
      <c r="A4" s="109" t="str">
        <f>CONSOLIDATED!A4</f>
        <v>For the Year Ended December 31, 2024</v>
      </c>
      <c r="B4" s="109"/>
      <c r="C4" s="109"/>
      <c r="D4" s="109"/>
      <c r="E4" s="109"/>
      <c r="F4" s="109"/>
    </row>
    <row r="5" spans="1:6" x14ac:dyDescent="0.3">
      <c r="A5" s="40"/>
      <c r="B5" s="40"/>
      <c r="C5" s="40"/>
      <c r="D5" s="40"/>
      <c r="E5" s="40"/>
      <c r="F5" s="40"/>
    </row>
    <row r="6" spans="1:6" x14ac:dyDescent="0.3">
      <c r="A6" s="40"/>
      <c r="B6" s="40"/>
      <c r="C6" s="40"/>
      <c r="D6" s="40"/>
      <c r="E6" s="40"/>
      <c r="F6" s="40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114" t="s">
        <v>2</v>
      </c>
      <c r="B9" s="115"/>
      <c r="C9" s="111" t="s">
        <v>0</v>
      </c>
      <c r="D9" s="111"/>
      <c r="E9" s="112" t="s">
        <v>20</v>
      </c>
      <c r="F9" s="113" t="s">
        <v>1</v>
      </c>
    </row>
    <row r="10" spans="1:6" x14ac:dyDescent="0.3">
      <c r="A10" s="116"/>
      <c r="B10" s="117"/>
      <c r="C10" s="51" t="s">
        <v>3</v>
      </c>
      <c r="D10" s="51" t="s">
        <v>4</v>
      </c>
      <c r="E10" s="112"/>
      <c r="F10" s="113"/>
    </row>
    <row r="11" spans="1:6" x14ac:dyDescent="0.3">
      <c r="A11" s="25" t="s">
        <v>5</v>
      </c>
      <c r="B11" s="6"/>
      <c r="C11" s="7"/>
      <c r="D11" s="7"/>
      <c r="E11" s="41"/>
      <c r="F11" s="41"/>
    </row>
    <row r="12" spans="1:6" x14ac:dyDescent="0.3">
      <c r="A12" s="5"/>
      <c r="B12" s="6" t="s">
        <v>6</v>
      </c>
      <c r="C12" s="28">
        <v>0</v>
      </c>
      <c r="D12" s="28">
        <v>0</v>
      </c>
      <c r="E12" s="28">
        <v>0</v>
      </c>
      <c r="F12" s="28">
        <f>D12-E12</f>
        <v>0</v>
      </c>
    </row>
    <row r="13" spans="1:6" x14ac:dyDescent="0.3">
      <c r="A13" s="5"/>
      <c r="B13" s="6" t="s">
        <v>7</v>
      </c>
      <c r="C13" s="29">
        <v>0</v>
      </c>
      <c r="D13" s="29">
        <v>0</v>
      </c>
      <c r="E13" s="29">
        <v>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6" x14ac:dyDescent="0.3">
      <c r="A15" s="5"/>
      <c r="B15" s="6" t="s">
        <v>9</v>
      </c>
      <c r="C15" s="29">
        <v>0</v>
      </c>
      <c r="D15" s="29">
        <v>0</v>
      </c>
      <c r="E15" s="29">
        <v>0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0</v>
      </c>
      <c r="E16" s="36">
        <f t="shared" si="1"/>
        <v>0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8">
        <v>0</v>
      </c>
      <c r="E20" s="28">
        <v>0</v>
      </c>
      <c r="F20" s="44">
        <f>D20-E20</f>
        <v>0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3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0</v>
      </c>
      <c r="E23" s="36">
        <f>SUM(E19:E22)</f>
        <v>0</v>
      </c>
      <c r="F23" s="36">
        <f>SUM(F19:F22)</f>
        <v>0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0</v>
      </c>
      <c r="D24" s="33">
        <f t="shared" ref="D24:F24" si="3">D16-D23</f>
        <v>0</v>
      </c>
      <c r="E24" s="33">
        <f t="shared" si="3"/>
        <v>0</v>
      </c>
      <c r="F24" s="33">
        <f t="shared" si="3"/>
        <v>0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zoomScaleNormal="100" workbookViewId="0">
      <selection activeCell="D27" sqref="D27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109" t="s">
        <v>18</v>
      </c>
      <c r="B1" s="109"/>
      <c r="C1" s="109"/>
      <c r="D1" s="109"/>
      <c r="E1" s="109"/>
      <c r="F1" s="109"/>
    </row>
    <row r="2" spans="1:6" x14ac:dyDescent="0.3">
      <c r="A2" s="110" t="s">
        <v>19</v>
      </c>
      <c r="B2" s="110"/>
      <c r="C2" s="110"/>
      <c r="D2" s="110"/>
      <c r="E2" s="110"/>
      <c r="F2" s="110"/>
    </row>
    <row r="3" spans="1:6" x14ac:dyDescent="0.3">
      <c r="A3" s="109" t="s">
        <v>40</v>
      </c>
      <c r="B3" s="109"/>
      <c r="C3" s="109"/>
      <c r="D3" s="109"/>
      <c r="E3" s="109"/>
      <c r="F3" s="109"/>
    </row>
    <row r="4" spans="1:6" x14ac:dyDescent="0.3">
      <c r="A4" s="109" t="str">
        <f>CONSOLIDATED!A4</f>
        <v>For the Year Ended December 31, 2024</v>
      </c>
      <c r="B4" s="109"/>
      <c r="C4" s="109"/>
      <c r="D4" s="109"/>
      <c r="E4" s="109"/>
      <c r="F4" s="109"/>
    </row>
    <row r="5" spans="1:6" x14ac:dyDescent="0.3">
      <c r="A5" s="46"/>
      <c r="B5" s="46"/>
      <c r="C5" s="46"/>
      <c r="D5" s="46"/>
      <c r="E5" s="46"/>
      <c r="F5" s="46"/>
    </row>
    <row r="6" spans="1:6" x14ac:dyDescent="0.3">
      <c r="A6" s="46"/>
      <c r="B6" s="46"/>
      <c r="C6" s="46"/>
      <c r="D6" s="46"/>
      <c r="E6" s="46"/>
      <c r="F6" s="46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114" t="s">
        <v>2</v>
      </c>
      <c r="B9" s="115"/>
      <c r="C9" s="111" t="s">
        <v>0</v>
      </c>
      <c r="D9" s="111"/>
      <c r="E9" s="112" t="s">
        <v>20</v>
      </c>
      <c r="F9" s="113" t="s">
        <v>1</v>
      </c>
    </row>
    <row r="10" spans="1:6" x14ac:dyDescent="0.3">
      <c r="A10" s="116"/>
      <c r="B10" s="117"/>
      <c r="C10" s="51" t="s">
        <v>3</v>
      </c>
      <c r="D10" s="51" t="s">
        <v>4</v>
      </c>
      <c r="E10" s="112"/>
      <c r="F10" s="113"/>
    </row>
    <row r="11" spans="1:6" x14ac:dyDescent="0.3">
      <c r="A11" s="25" t="s">
        <v>5</v>
      </c>
      <c r="B11" s="6"/>
      <c r="C11" s="7"/>
      <c r="D11" s="7"/>
      <c r="E11" s="47"/>
      <c r="F11" s="47"/>
    </row>
    <row r="12" spans="1:6" x14ac:dyDescent="0.3">
      <c r="A12" s="5"/>
      <c r="B12" s="6" t="s">
        <v>6</v>
      </c>
      <c r="C12" s="28">
        <v>0</v>
      </c>
      <c r="D12" s="28">
        <v>0</v>
      </c>
      <c r="E12" s="28">
        <v>0</v>
      </c>
      <c r="F12" s="28">
        <f>D12-E12</f>
        <v>0</v>
      </c>
    </row>
    <row r="13" spans="1:6" x14ac:dyDescent="0.3">
      <c r="A13" s="5"/>
      <c r="B13" s="6" t="s">
        <v>7</v>
      </c>
      <c r="C13" s="29">
        <v>0</v>
      </c>
      <c r="D13" s="29">
        <v>0</v>
      </c>
      <c r="E13" s="29">
        <v>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6" x14ac:dyDescent="0.3">
      <c r="A15" s="5"/>
      <c r="B15" s="6" t="s">
        <v>9</v>
      </c>
      <c r="C15" s="29"/>
      <c r="D15" s="29"/>
      <c r="E15" s="29"/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0</v>
      </c>
      <c r="E16" s="36">
        <f t="shared" si="1"/>
        <v>0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8">
        <v>0</v>
      </c>
      <c r="E20" s="28">
        <v>0</v>
      </c>
      <c r="F20" s="44">
        <f>D20-E20</f>
        <v>0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3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0</v>
      </c>
      <c r="E23" s="36">
        <f>SUM(E19:E22)</f>
        <v>0</v>
      </c>
      <c r="F23" s="36">
        <f>SUM(F19:F22)</f>
        <v>0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0</v>
      </c>
      <c r="D24" s="33">
        <f t="shared" ref="D24:F24" si="3">D16-D23</f>
        <v>0</v>
      </c>
      <c r="E24" s="33">
        <f t="shared" si="3"/>
        <v>0</v>
      </c>
      <c r="F24" s="33">
        <f t="shared" si="3"/>
        <v>0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zoomScaleNormal="100" workbookViewId="0">
      <selection activeCell="F24" sqref="F24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3.7109375" style="1" customWidth="1"/>
    <col min="8" max="14" width="13.7109375" style="1" hidden="1" customWidth="1"/>
    <col min="15" max="16" width="13.7109375" style="1" customWidth="1"/>
    <col min="17" max="16384" width="9.140625" style="1"/>
  </cols>
  <sheetData>
    <row r="1" spans="1:16" x14ac:dyDescent="0.3">
      <c r="A1" s="109" t="s">
        <v>18</v>
      </c>
      <c r="B1" s="109"/>
      <c r="C1" s="109"/>
      <c r="D1" s="109"/>
      <c r="E1" s="109"/>
      <c r="F1" s="109"/>
    </row>
    <row r="2" spans="1:16" x14ac:dyDescent="0.3">
      <c r="A2" s="110" t="s">
        <v>19</v>
      </c>
      <c r="B2" s="110"/>
      <c r="C2" s="110"/>
      <c r="D2" s="110"/>
      <c r="E2" s="110"/>
      <c r="F2" s="110"/>
    </row>
    <row r="3" spans="1:16" x14ac:dyDescent="0.3">
      <c r="A3" s="109" t="s">
        <v>27</v>
      </c>
      <c r="B3" s="109"/>
      <c r="C3" s="109"/>
      <c r="D3" s="109"/>
      <c r="E3" s="109"/>
      <c r="F3" s="109"/>
    </row>
    <row r="4" spans="1:16" x14ac:dyDescent="0.3">
      <c r="A4" s="109" t="str">
        <f>CONSOLIDATED!A4</f>
        <v>For the Year Ended December 31, 2024</v>
      </c>
      <c r="B4" s="109"/>
      <c r="C4" s="109"/>
      <c r="D4" s="109"/>
      <c r="E4" s="109"/>
      <c r="F4" s="109"/>
    </row>
    <row r="5" spans="1:16" x14ac:dyDescent="0.3">
      <c r="A5" s="42"/>
      <c r="B5" s="42"/>
      <c r="C5" s="42"/>
      <c r="D5" s="42"/>
      <c r="E5" s="42"/>
      <c r="F5" s="42"/>
    </row>
    <row r="6" spans="1:16" x14ac:dyDescent="0.3">
      <c r="A6" s="42"/>
      <c r="B6" s="42"/>
      <c r="C6" s="42"/>
      <c r="D6" s="42"/>
      <c r="E6" s="42"/>
      <c r="F6" s="42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114" t="s">
        <v>2</v>
      </c>
      <c r="B9" s="115"/>
      <c r="C9" s="129" t="s">
        <v>0</v>
      </c>
      <c r="D9" s="130"/>
      <c r="E9" s="131" t="s">
        <v>20</v>
      </c>
      <c r="F9" s="133" t="s">
        <v>1</v>
      </c>
    </row>
    <row r="10" spans="1:16" x14ac:dyDescent="0.3">
      <c r="A10" s="116"/>
      <c r="B10" s="117"/>
      <c r="C10" s="52" t="s">
        <v>3</v>
      </c>
      <c r="D10" s="52" t="s">
        <v>4</v>
      </c>
      <c r="E10" s="132"/>
      <c r="F10" s="134"/>
      <c r="H10" s="23" t="s">
        <v>31</v>
      </c>
      <c r="I10" s="23" t="s">
        <v>32</v>
      </c>
      <c r="J10" s="23" t="s">
        <v>29</v>
      </c>
      <c r="K10" s="23" t="s">
        <v>30</v>
      </c>
      <c r="L10" s="23" t="s">
        <v>28</v>
      </c>
      <c r="M10" s="23"/>
      <c r="N10" s="23"/>
      <c r="O10" s="23"/>
      <c r="P10" s="23"/>
    </row>
    <row r="11" spans="1:16" x14ac:dyDescent="0.3">
      <c r="A11" s="25" t="s">
        <v>5</v>
      </c>
      <c r="B11" s="6"/>
      <c r="C11" s="7"/>
      <c r="D11" s="7"/>
      <c r="E11" s="43"/>
      <c r="F11" s="43"/>
    </row>
    <row r="12" spans="1:16" x14ac:dyDescent="0.3">
      <c r="A12" s="5"/>
      <c r="B12" s="6" t="s">
        <v>6</v>
      </c>
      <c r="C12" s="29">
        <v>2523692.5</v>
      </c>
      <c r="D12" s="29">
        <v>2523692.5</v>
      </c>
      <c r="E12" s="29">
        <v>2523692.5</v>
      </c>
      <c r="F12" s="28">
        <f>D12-E12</f>
        <v>0</v>
      </c>
    </row>
    <row r="13" spans="1:16" x14ac:dyDescent="0.3">
      <c r="A13" s="5"/>
      <c r="B13" s="6" t="s">
        <v>7</v>
      </c>
      <c r="C13" s="29">
        <v>0</v>
      </c>
      <c r="D13" s="29">
        <v>0</v>
      </c>
      <c r="E13" s="29">
        <v>0</v>
      </c>
      <c r="F13" s="28">
        <f t="shared" ref="F13:F16" si="0">D13-E13</f>
        <v>0</v>
      </c>
    </row>
    <row r="14" spans="1:16" x14ac:dyDescent="0.3">
      <c r="A14" s="5"/>
      <c r="B14" s="6" t="s">
        <v>8</v>
      </c>
      <c r="C14" s="29"/>
      <c r="D14" s="29"/>
      <c r="E14" s="29">
        <v>0</v>
      </c>
      <c r="F14" s="28">
        <f t="shared" si="0"/>
        <v>0</v>
      </c>
    </row>
    <row r="15" spans="1:16" x14ac:dyDescent="0.3">
      <c r="A15" s="5"/>
      <c r="B15" s="6" t="s">
        <v>9</v>
      </c>
      <c r="C15" s="29">
        <v>488938.23999999999</v>
      </c>
      <c r="D15" s="29">
        <v>488938.23999999999</v>
      </c>
      <c r="E15" s="29">
        <v>488938.23999999999</v>
      </c>
      <c r="F15" s="28">
        <f t="shared" si="0"/>
        <v>0</v>
      </c>
    </row>
    <row r="16" spans="1:16" s="11" customFormat="1" x14ac:dyDescent="0.3">
      <c r="A16" s="9"/>
      <c r="B16" s="34" t="s">
        <v>10</v>
      </c>
      <c r="C16" s="36">
        <f>SUM(C12:C15)</f>
        <v>3012630.74</v>
      </c>
      <c r="D16" s="36">
        <f t="shared" ref="D16:E16" si="1">SUM(D12:D15)</f>
        <v>3012630.74</v>
      </c>
      <c r="E16" s="98">
        <f t="shared" si="1"/>
        <v>3012630.74</v>
      </c>
      <c r="F16" s="36">
        <f t="shared" si="0"/>
        <v>0</v>
      </c>
    </row>
    <row r="17" spans="1:16" x14ac:dyDescent="0.3">
      <c r="A17" s="5"/>
      <c r="B17" s="6"/>
      <c r="C17" s="32"/>
      <c r="D17" s="32"/>
      <c r="E17" s="32"/>
      <c r="F17" s="32"/>
    </row>
    <row r="18" spans="1:16" x14ac:dyDescent="0.3">
      <c r="A18" s="25" t="s">
        <v>11</v>
      </c>
      <c r="B18" s="6"/>
      <c r="C18" s="32"/>
      <c r="D18" s="32"/>
      <c r="E18" s="32"/>
      <c r="F18" s="32"/>
    </row>
    <row r="19" spans="1:16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6" x14ac:dyDescent="0.3">
      <c r="A20" s="5"/>
      <c r="B20" s="6" t="s">
        <v>13</v>
      </c>
      <c r="C20" s="28">
        <v>18331470</v>
      </c>
      <c r="D20" s="28">
        <v>18331470</v>
      </c>
      <c r="E20" s="28">
        <v>7415150.4699999997</v>
      </c>
      <c r="F20" s="44">
        <f>D20-E20</f>
        <v>10916319.530000001</v>
      </c>
      <c r="G20" s="12"/>
      <c r="H20" s="24">
        <v>51353842.159999996</v>
      </c>
      <c r="I20" s="19">
        <v>687000</v>
      </c>
      <c r="J20" s="45">
        <v>301778.74</v>
      </c>
      <c r="K20" s="19">
        <v>27257.15</v>
      </c>
      <c r="L20" s="19">
        <v>1542763.86</v>
      </c>
      <c r="M20" s="45">
        <f>SUM(H20:L20)</f>
        <v>53912641.909999996</v>
      </c>
      <c r="N20" s="19">
        <f>E20-M20</f>
        <v>-46497491.439999998</v>
      </c>
      <c r="O20" s="19"/>
      <c r="P20" s="19"/>
    </row>
    <row r="21" spans="1:16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6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6" x14ac:dyDescent="0.3">
      <c r="A23" s="5"/>
      <c r="B23" s="34" t="s">
        <v>16</v>
      </c>
      <c r="C23" s="36">
        <f>SUM(C19:C22)</f>
        <v>18331470</v>
      </c>
      <c r="D23" s="36">
        <f>SUM(D19:D22)</f>
        <v>18331470</v>
      </c>
      <c r="E23" s="36">
        <f>SUM(E19:E22)</f>
        <v>7415150.4699999997</v>
      </c>
      <c r="F23" s="36">
        <f>SUM(F19:F22)</f>
        <v>10916319.530000001</v>
      </c>
      <c r="G23" s="12"/>
      <c r="H23" s="13"/>
    </row>
    <row r="24" spans="1:16" ht="17.25" thickBot="1" x14ac:dyDescent="0.35">
      <c r="A24" s="5"/>
      <c r="B24" s="10" t="s">
        <v>17</v>
      </c>
      <c r="C24" s="33">
        <f>C16-C23</f>
        <v>-15318839.26</v>
      </c>
      <c r="D24" s="33">
        <f t="shared" ref="D24:E24" si="3">D16-D23</f>
        <v>-15318839.26</v>
      </c>
      <c r="E24" s="33">
        <f t="shared" si="3"/>
        <v>-4402519.7299999995</v>
      </c>
      <c r="F24" s="33">
        <f>F16-F23</f>
        <v>-10916319.530000001</v>
      </c>
      <c r="G24" s="14"/>
      <c r="H24" s="13"/>
      <c r="M24" s="1" t="s">
        <v>21</v>
      </c>
    </row>
    <row r="25" spans="1:16" ht="17.25" thickTop="1" x14ac:dyDescent="0.3">
      <c r="A25" s="15"/>
      <c r="B25" s="15"/>
      <c r="C25" s="16"/>
      <c r="D25" s="17"/>
      <c r="E25" s="18"/>
      <c r="F25" s="15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22</v>
      </c>
    </row>
    <row r="28" spans="1:16" hidden="1" x14ac:dyDescent="0.3">
      <c r="F28" s="20"/>
    </row>
    <row r="29" spans="1:16" hidden="1" x14ac:dyDescent="0.3">
      <c r="C29" s="21">
        <v>1881046186</v>
      </c>
      <c r="D29" s="22">
        <v>2047848848</v>
      </c>
      <c r="F29" s="20"/>
    </row>
    <row r="30" spans="1:16" hidden="1" x14ac:dyDescent="0.3"/>
    <row r="31" spans="1:16" x14ac:dyDescent="0.3">
      <c r="F31" s="20"/>
    </row>
    <row r="33" spans="2:6" x14ac:dyDescent="0.3">
      <c r="B33" s="37" t="s">
        <v>95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3" sqref="D3"/>
    </sheetView>
  </sheetViews>
  <sheetFormatPr defaultRowHeight="15" x14ac:dyDescent="0.25"/>
  <cols>
    <col min="1" max="1" width="55.28515625" bestFit="1" customWidth="1"/>
    <col min="2" max="2" width="15.28515625" bestFit="1" customWidth="1"/>
    <col min="3" max="3" width="13.5703125" bestFit="1" customWidth="1"/>
    <col min="4" max="4" width="15.28515625" bestFit="1" customWidth="1"/>
  </cols>
  <sheetData>
    <row r="1" spans="1:4" x14ac:dyDescent="0.25">
      <c r="A1" t="s">
        <v>33</v>
      </c>
      <c r="B1" s="48" t="s">
        <v>36</v>
      </c>
      <c r="D1" s="48" t="s">
        <v>41</v>
      </c>
    </row>
    <row r="3" spans="1:4" x14ac:dyDescent="0.25">
      <c r="A3" t="s">
        <v>34</v>
      </c>
      <c r="B3" s="49">
        <f>B5-B4</f>
        <v>-664231472.57100236</v>
      </c>
      <c r="C3" s="49"/>
      <c r="D3" s="49">
        <f>B3+B10+B17+B24</f>
        <v>-667097943.95100236</v>
      </c>
    </row>
    <row r="4" spans="1:4" x14ac:dyDescent="0.25">
      <c r="A4" t="s">
        <v>35</v>
      </c>
      <c r="B4" s="49">
        <f>887040299.23+72222637.44</f>
        <v>959262936.67000008</v>
      </c>
      <c r="C4" s="49"/>
      <c r="D4" s="49">
        <f>B4+B11+B18+B25</f>
        <v>981862416.16000009</v>
      </c>
    </row>
    <row r="5" spans="1:4" x14ac:dyDescent="0.25">
      <c r="A5" s="48" t="s">
        <v>17</v>
      </c>
      <c r="B5" s="50">
        <f>'FC 1'!F23</f>
        <v>295031464.09899771</v>
      </c>
      <c r="C5" s="50"/>
      <c r="D5" s="50">
        <f>B5+B12+B19+B26</f>
        <v>314764472.20899773</v>
      </c>
    </row>
    <row r="8" spans="1:4" x14ac:dyDescent="0.25">
      <c r="A8" t="s">
        <v>33</v>
      </c>
      <c r="B8" s="48" t="s">
        <v>37</v>
      </c>
    </row>
    <row r="10" spans="1:4" x14ac:dyDescent="0.25">
      <c r="A10" t="s">
        <v>34</v>
      </c>
      <c r="B10" s="49">
        <f>B12-B11</f>
        <v>-12134494.379999958</v>
      </c>
    </row>
    <row r="11" spans="1:4" x14ac:dyDescent="0.25">
      <c r="A11" t="s">
        <v>35</v>
      </c>
      <c r="B11" s="49">
        <f>20951182.96</f>
        <v>20951182.960000001</v>
      </c>
    </row>
    <row r="12" spans="1:4" x14ac:dyDescent="0.25">
      <c r="A12" s="48" t="s">
        <v>17</v>
      </c>
      <c r="B12" s="50">
        <f>'FC2'!F23</f>
        <v>8816688.5800000429</v>
      </c>
    </row>
    <row r="15" spans="1:4" x14ac:dyDescent="0.25">
      <c r="A15" t="s">
        <v>33</v>
      </c>
      <c r="B15" s="48" t="s">
        <v>39</v>
      </c>
    </row>
    <row r="17" spans="1:2" x14ac:dyDescent="0.25">
      <c r="A17" t="s">
        <v>34</v>
      </c>
      <c r="B17" s="49">
        <f>B19-B18</f>
        <v>0</v>
      </c>
    </row>
    <row r="18" spans="1:2" x14ac:dyDescent="0.25">
      <c r="A18" t="s">
        <v>35</v>
      </c>
      <c r="B18" s="49">
        <v>0</v>
      </c>
    </row>
    <row r="19" spans="1:2" x14ac:dyDescent="0.25">
      <c r="A19" s="48" t="s">
        <v>17</v>
      </c>
      <c r="B19" s="50">
        <f>'FC4'!F23</f>
        <v>0</v>
      </c>
    </row>
    <row r="22" spans="1:2" x14ac:dyDescent="0.25">
      <c r="A22" t="s">
        <v>33</v>
      </c>
      <c r="B22" s="48" t="s">
        <v>38</v>
      </c>
    </row>
    <row r="24" spans="1:2" x14ac:dyDescent="0.25">
      <c r="A24" t="s">
        <v>34</v>
      </c>
      <c r="B24" s="49">
        <f>B26-B25</f>
        <v>9268023.0000000019</v>
      </c>
    </row>
    <row r="25" spans="1:2" x14ac:dyDescent="0.25">
      <c r="A25" t="s">
        <v>35</v>
      </c>
      <c r="B25" s="49">
        <f>1310767.25+337529.28</f>
        <v>1648296.53</v>
      </c>
    </row>
    <row r="26" spans="1:2" x14ac:dyDescent="0.25">
      <c r="A26" s="48" t="s">
        <v>17</v>
      </c>
      <c r="B26" s="50">
        <f>'FC7'!F23</f>
        <v>10916319.530000001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CONSOLIDATED</vt:lpstr>
      <vt:lpstr>FC 1</vt:lpstr>
      <vt:lpstr>FC 1 4Ps SCABAA</vt:lpstr>
      <vt:lpstr>FC2</vt:lpstr>
      <vt:lpstr>FC3</vt:lpstr>
      <vt:lpstr>FC4</vt:lpstr>
      <vt:lpstr>FC6</vt:lpstr>
      <vt:lpstr>FC7</vt:lpstr>
      <vt:lpstr>Sheet1</vt:lpstr>
      <vt:lpstr>CONSOLIDATED!Print_Area</vt:lpstr>
      <vt:lpstr>'FC 1'!Print_Area</vt:lpstr>
      <vt:lpstr>'FC 1 4Ps SCABAA'!Print_Area</vt:lpstr>
      <vt:lpstr>'FC2'!Print_Area</vt:lpstr>
      <vt:lpstr>'FC3'!Print_Area</vt:lpstr>
      <vt:lpstr>'FC4'!Print_Area</vt:lpstr>
      <vt:lpstr>'FC6'!Print_Area</vt:lpstr>
      <vt:lpstr>'FC7'!Print_Area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2024-01-18T05:21:01Z</cp:lastPrinted>
  <dcterms:created xsi:type="dcterms:W3CDTF">2018-02-22T11:19:36Z</dcterms:created>
  <dcterms:modified xsi:type="dcterms:W3CDTF">2025-01-14T09:44:41Z</dcterms:modified>
</cp:coreProperties>
</file>